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0">'При №2 а -отч'!$A$1:$K$22</definedName>
    <definedName name="_xlnm.Print_Area" localSheetId="5">'При №2 б'!$A$1:$G$27</definedName>
    <definedName name="_xlnm.Print_Area" localSheetId="4">'При №2 б-отч'!$A$1:$K$63</definedName>
    <definedName name="_xlnm.Print_Area" localSheetId="3">'При №3 а'!$A$1:$R$67</definedName>
  </definedNames>
  <calcPr calcId="124519"/>
</workbook>
</file>

<file path=xl/calcChain.xml><?xml version="1.0" encoding="utf-8"?>
<calcChain xmlns="http://schemas.openxmlformats.org/spreadsheetml/2006/main">
  <c r="P23" i="4"/>
  <c r="P22"/>
  <c r="P21"/>
  <c r="P8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0"/>
  <c r="L53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10"/>
  <c r="C8"/>
  <c r="K39"/>
  <c r="K37"/>
  <c r="K49" s="1"/>
  <c r="K29"/>
  <c r="K53"/>
  <c r="K50" s="1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M21" l="1"/>
  <c r="M23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<sst xmlns="http://schemas.openxmlformats.org/spreadsheetml/2006/main" count="801" uniqueCount="302">
  <si>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</si>
  <si>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</si>
  <si>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</si>
  <si>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</si>
  <si>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</si>
  <si>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</si>
  <si>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</si>
  <si>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</si>
  <si>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</si>
  <si>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</si>
  <si>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</si>
  <si>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</si>
  <si>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</si>
  <si>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</si>
  <si>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</si>
  <si>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</si>
  <si>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</si>
  <si>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</si>
  <si>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</si>
  <si>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</si>
  <si>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</si>
  <si>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</si>
  <si>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</si>
  <si>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</si>
  <si>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</si>
  <si>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</si>
  <si>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</si>
  <si>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</si>
  <si>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</si>
  <si>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</si>
  <si>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</si>
  <si>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</si>
  <si>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</si>
  <si>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</si>
  <si>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</si>
  <si>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</si>
  <si>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</si>
  <si>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</si>
  <si>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</si>
  <si>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</si>
  <si>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</si>
  <si>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</si>
  <si>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</si>
  <si>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</si>
  <si>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</si>
  <si>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</si>
  <si>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</si>
  <si>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</si>
  <si>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</si>
  <si>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</si>
  <si>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</si>
  <si>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</si>
  <si>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</si>
  <si>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</si>
  <si>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</si>
  <si>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</si>
  <si>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</si>
  <si>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</si>
  <si>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</si>
  <si>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</si>
  <si>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</si>
  <si>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</si>
  <si>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</si>
  <si>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</si>
  <si>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</si>
  <si>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</si>
  <si>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</si>
  <si>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</si>
  <si>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</si>
  <si>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</si>
  <si>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</si>
  <si>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</si>
  <si>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</si>
  <si>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</si>
  <si>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</si>
  <si>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</si>
  <si>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</si>
  <si>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</si>
  <si>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</si>
  <si>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</si>
  <si>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</si>
  <si>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</si>
  <si>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</si>
  <si>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</si>
  <si>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</si>
  <si>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</si>
  <si>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</si>
  <si>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</si>
  <si>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</si>
  <si>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</si>
  <si>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</si>
  <si>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</si>
  <si>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</si>
  <si>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</si>
  <si>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</si>
  <si>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</si>
  <si>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</si>
  <si>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</si>
  <si>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</si>
  <si>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</si>
  <si>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</si>
  <si>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</si>
  <si>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</si>
  <si>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</si>
  <si>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</si>
  <si>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</si>
  <si>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</si>
  <si>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</si>
  <si>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</si>
  <si>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</si>
  <si>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</si>
  <si>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</si>
  <si>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</si>
  <si>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</si>
  <si>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</si>
  <si>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</si>
  <si>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</si>
  <si>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</si>
  <si>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</si>
  <si>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</si>
  <si>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</si>
  <si>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</si>
  <si>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</si>
  <si>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</si>
  <si>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</si>
  <si>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</si>
  <si>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</si>
  <si>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</si>
  <si>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</si>
  <si>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</si>
  <si>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</si>
  <si>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</si>
  <si>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</si>
  <si>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</si>
  <si>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</si>
  <si>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</si>
  <si>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</si>
  <si>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</si>
  <si>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</si>
  <si>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</si>
  <si>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</si>
  <si>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</si>
  <si>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</si>
  <si>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</si>
  <si>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</si>
  <si>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</si>
  <si>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</si>
  <si>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</si>
  <si>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</si>
  <si>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</si>
  <si>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</si>
  <si>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</si>
  <si>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</si>
  <si>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</si>
  <si>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</si>
  <si>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</si>
  <si>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</si>
  <si>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</si>
  <si>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</si>
  <si>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</si>
  <si>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</si>
  <si>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</si>
  <si>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</si>
  <si>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</si>
  <si>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</si>
  <si>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</si>
  <si>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</si>
  <si>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</si>
  <si>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</si>
  <si>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</si>
  <si>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</si>
  <si>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</si>
  <si>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</si>
  <si>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</si>
  <si>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</si>
  <si>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</si>
  <si>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</si>
  <si>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</si>
  <si>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</si>
  <si>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</si>
  <si>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</si>
  <si>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</si>
  <si>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</si>
  <si>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</si>
  <si>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</si>
  <si>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</si>
  <si>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</si>
  <si>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</si>
  <si>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</si>
  <si>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</si>
  <si>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</si>
  <si>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</si>
  <si>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</si>
  <si>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</si>
  <si>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</si>
  <si>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</si>
  <si>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</si>
  <si>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</si>
  <si>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</si>
  <si>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</si>
  <si>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</si>
  <si>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</si>
  <si>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</si>
  <si>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</si>
  <si>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</si>
  <si>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</si>
  <si>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</si>
  <si>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</si>
  <si>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</si>
  <si>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</si>
  <si>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</si>
  <si>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</si>
  <si>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</si>
  <si>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</si>
  <si>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</si>
  <si>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</si>
  <si>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</si>
  <si>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</si>
  <si>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</si>
  <si>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</si>
  <si>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</si>
  <si>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</si>
  <si>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</si>
  <si>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</si>
  <si>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</si>
  <si>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</si>
  <si>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</si>
  <si>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</si>
  <si>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</si>
  <si>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</si>
  <si>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</si>
  <si>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</si>
  <si>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</si>
  <si>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</si>
  <si>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</si>
  <si>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</si>
  <si>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</si>
  <si>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</si>
  <si>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</si>
  <si>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</si>
  <si>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</si>
  <si>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</si>
  <si>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</si>
  <si>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</si>
  <si>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</si>
  <si>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</si>
  <si>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</si>
  <si>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</si>
  <si>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</si>
  <si>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</si>
  <si>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</si>
  <si>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</si>
  <si>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</si>
  <si>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</si>
  <si>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</si>
  <si>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</si>
  <si>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</si>
  <si>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</si>
  <si>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</si>
  <si>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</si>
  <si>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</si>
  <si>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</si>
  <si>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</si>
  <si>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</si>
  <si>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</si>
  <si>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</si>
  <si>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</si>
  <si>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</si>
  <si>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</si>
  <si>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</si>
  <si>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</si>
  <si>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</si>
  <si>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</si>
  <si>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</si>
  <si>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</si>
  <si>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</si>
  <si>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</si>
  <si>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</si>
  <si>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</si>
  <si>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</si>
  <si>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</si>
  <si>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</si>
  <si>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</si>
  <si>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</si>
  <si>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</si>
  <si>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</si>
  <si>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</si>
  <si>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Қувватов Қ.Т.</t>
  </si>
  <si>
    <t>9-1. ПЕРЕЧЕНЬ</t>
  </si>
  <si>
    <t>9. ПЕРЕЧЕНЬ</t>
  </si>
  <si>
    <t>Прогнозное (целевое) значение за 2021г.</t>
  </si>
  <si>
    <t>2-кв. 2021г.</t>
  </si>
  <si>
    <t>1-кв. 2021г</t>
  </si>
  <si>
    <t>3-кв. 2021г.</t>
  </si>
  <si>
    <t>4-кв. 2021г.</t>
  </si>
  <si>
    <t>Прогноз 4-кв. 2020г.</t>
  </si>
  <si>
    <t>1-кв. 2021г.</t>
  </si>
  <si>
    <t>дополнительных ключевых показателей эффективности (за 1-кв. 2021г.)</t>
  </si>
  <si>
    <t>Кадиров А.А.</t>
  </si>
  <si>
    <t>Иқтисод бўлими бошлиғи</t>
  </si>
  <si>
    <t>(363-357)</t>
  </si>
  <si>
    <t>основных ключевых показателей эффективности (за 1-кв. 2021г.)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</si>
</sst>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5" fillId="3" borderId="3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D9" sqref="D9:K21"/>
    </sheetView>
  </sheetViews>
  <sheetFormatPr defaultRowHeight="15"/>
  <cols>
    <col min="1" max="1" width="5.140625" style="54" customWidth="1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5">
      <c r="J1" s="374" t="s">
        <v>2</v>
      </c>
      <c r="K1" s="374"/>
    </row>
    <row r="2" spans="1:15">
      <c r="A2" s="373" t="s">
        <v>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33"/>
      <c r="M2" s="333"/>
      <c r="N2" s="333"/>
    </row>
    <row r="3" spans="1:15" s="52" customFormat="1" ht="18" customHeight="1">
      <c r="A3" s="355" t="s">
        <v>237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35"/>
      <c r="M3" s="335"/>
      <c r="N3" s="335"/>
    </row>
    <row r="4" spans="1:15" s="52" customFormat="1" ht="18.75" customHeight="1">
      <c r="A4" s="355" t="s">
        <v>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35"/>
      <c r="M4" s="335"/>
      <c r="N4" s="335"/>
    </row>
    <row r="5" spans="1:15" s="52" customFormat="1" ht="19.5" thickBo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5" s="52" customFormat="1" ht="41.25" customHeight="1" thickBot="1">
      <c r="A6" s="339" t="s">
        <v>6</v>
      </c>
      <c r="B6" s="341" t="s">
        <v>7</v>
      </c>
      <c r="C6" s="339" t="s">
        <v>180</v>
      </c>
      <c r="D6" s="344" t="s">
        <v>223</v>
      </c>
      <c r="E6" s="345"/>
      <c r="F6" s="346"/>
      <c r="G6" s="347" t="s">
        <v>295</v>
      </c>
      <c r="H6" s="349" t="s">
        <v>290</v>
      </c>
      <c r="I6" s="345"/>
      <c r="J6" s="345"/>
      <c r="K6" s="350"/>
      <c r="L6" s="339" t="s">
        <v>181</v>
      </c>
      <c r="M6" s="341" t="s">
        <v>182</v>
      </c>
      <c r="N6" s="339" t="s">
        <v>8</v>
      </c>
    </row>
    <row r="7" spans="1:15" s="52" customFormat="1" ht="50.25" customHeight="1" thickBot="1">
      <c r="A7" s="340"/>
      <c r="B7" s="342"/>
      <c r="C7" s="343"/>
      <c r="D7" s="158" t="s">
        <v>278</v>
      </c>
      <c r="E7" s="156" t="s">
        <v>279</v>
      </c>
      <c r="F7" s="156" t="s">
        <v>280</v>
      </c>
      <c r="G7" s="348"/>
      <c r="H7" s="158" t="s">
        <v>296</v>
      </c>
      <c r="I7" s="156" t="s">
        <v>291</v>
      </c>
      <c r="J7" s="156" t="s">
        <v>293</v>
      </c>
      <c r="K7" s="159" t="s">
        <v>294</v>
      </c>
      <c r="L7" s="343"/>
      <c r="M7" s="342"/>
      <c r="N7" s="343"/>
    </row>
    <row r="8" spans="1:15" s="52" customFormat="1" ht="15.75" thickBot="1">
      <c r="A8" s="232"/>
      <c r="B8" s="188" t="s">
        <v>9</v>
      </c>
      <c r="C8" s="189" t="s">
        <v>10</v>
      </c>
      <c r="D8" s="190"/>
      <c r="E8" s="63"/>
      <c r="F8" s="63"/>
      <c r="G8" s="63"/>
      <c r="H8" s="63"/>
      <c r="I8" s="63"/>
      <c r="J8" s="63"/>
      <c r="K8" s="191"/>
      <c r="L8" s="101" t="s">
        <v>12</v>
      </c>
      <c r="M8" s="231" t="s">
        <v>13</v>
      </c>
      <c r="N8" s="101" t="s">
        <v>14</v>
      </c>
    </row>
    <row r="9" spans="1:15" s="52" customFormat="1" ht="39.75" customHeight="1">
      <c r="A9" s="172" t="s">
        <v>15</v>
      </c>
      <c r="B9" s="192" t="s">
        <v>16</v>
      </c>
      <c r="C9" s="171">
        <v>10</v>
      </c>
      <c r="D9" s="193">
        <v>5254814</v>
      </c>
      <c r="E9" s="77">
        <v>1333727</v>
      </c>
      <c r="F9" s="77">
        <v>16027164</v>
      </c>
      <c r="G9" s="77">
        <v>17382087</v>
      </c>
      <c r="H9" s="77">
        <v>4777104</v>
      </c>
      <c r="I9" s="77">
        <v>1212479</v>
      </c>
      <c r="J9" s="77">
        <v>14570149</v>
      </c>
      <c r="K9" s="78">
        <v>17382087</v>
      </c>
      <c r="L9" s="64"/>
      <c r="M9" s="64"/>
      <c r="N9" s="64"/>
      <c r="O9" s="52">
        <v>10</v>
      </c>
    </row>
    <row r="10" spans="1:15" s="52" customFormat="1" ht="26.25" customHeight="1">
      <c r="A10" s="172" t="s">
        <v>17</v>
      </c>
      <c r="B10" s="75" t="s">
        <v>18</v>
      </c>
      <c r="C10" s="73">
        <v>10</v>
      </c>
      <c r="D10" s="195">
        <v>3.1E-2</v>
      </c>
      <c r="E10" s="38">
        <v>0.49</v>
      </c>
      <c r="F10" s="38">
        <v>3.5000000000000003E-2</v>
      </c>
      <c r="G10" s="38">
        <v>5.3999999999999999E-2</v>
      </c>
      <c r="H10" s="38">
        <v>0.04</v>
      </c>
      <c r="I10" s="38">
        <v>0.69</v>
      </c>
      <c r="J10" s="38">
        <v>0.05</v>
      </c>
      <c r="K10" s="71">
        <v>5.3999999999999999E-2</v>
      </c>
      <c r="L10" s="174"/>
      <c r="M10" s="55"/>
      <c r="N10" s="71"/>
    </row>
    <row r="11" spans="1:15" s="52" customFormat="1" ht="32.25" customHeight="1">
      <c r="A11" s="172" t="s">
        <v>19</v>
      </c>
      <c r="B11" s="75" t="s">
        <v>20</v>
      </c>
      <c r="C11" s="73">
        <v>10</v>
      </c>
      <c r="D11" s="196">
        <v>0.08</v>
      </c>
      <c r="E11" s="55">
        <v>0.39</v>
      </c>
      <c r="F11" s="55">
        <v>0.22</v>
      </c>
      <c r="G11" s="55">
        <v>0.36</v>
      </c>
      <c r="H11" s="196">
        <v>0.08</v>
      </c>
      <c r="I11" s="55">
        <v>0.39</v>
      </c>
      <c r="J11" s="55">
        <v>0.22</v>
      </c>
      <c r="K11" s="55">
        <v>0.36</v>
      </c>
      <c r="L11" s="174"/>
      <c r="M11" s="55"/>
      <c r="N11" s="71"/>
    </row>
    <row r="12" spans="1:15" s="52" customFormat="1" ht="27.75" customHeight="1">
      <c r="A12" s="172" t="s">
        <v>21</v>
      </c>
      <c r="B12" s="75" t="s">
        <v>22</v>
      </c>
      <c r="C12" s="73">
        <v>10</v>
      </c>
      <c r="D12" s="197">
        <v>0.08</v>
      </c>
      <c r="E12" s="50">
        <v>0.39</v>
      </c>
      <c r="F12" s="50">
        <v>0.22</v>
      </c>
      <c r="G12" s="50">
        <v>0.7</v>
      </c>
      <c r="H12" s="197">
        <v>0.08</v>
      </c>
      <c r="I12" s="50">
        <v>0.39</v>
      </c>
      <c r="J12" s="50">
        <v>0.22</v>
      </c>
      <c r="K12" s="50">
        <v>0.7</v>
      </c>
      <c r="L12" s="174"/>
      <c r="M12" s="55"/>
      <c r="N12" s="71"/>
    </row>
    <row r="13" spans="1:15" s="52" customFormat="1" ht="32.25" customHeight="1">
      <c r="A13" s="172" t="s">
        <v>23</v>
      </c>
      <c r="B13" s="75" t="s">
        <v>24</v>
      </c>
      <c r="C13" s="73">
        <v>10</v>
      </c>
      <c r="D13" s="196">
        <v>0</v>
      </c>
      <c r="E13" s="55">
        <v>0</v>
      </c>
      <c r="F13" s="55">
        <v>0</v>
      </c>
      <c r="G13" s="55">
        <v>0.16</v>
      </c>
      <c r="H13" s="196">
        <v>0</v>
      </c>
      <c r="I13" s="55">
        <v>0</v>
      </c>
      <c r="J13" s="55">
        <v>0</v>
      </c>
      <c r="K13" s="55">
        <v>0.16</v>
      </c>
      <c r="L13" s="174"/>
      <c r="M13" s="55"/>
      <c r="N13" s="71"/>
    </row>
    <row r="14" spans="1:15" s="52" customFormat="1" ht="18.75" customHeight="1">
      <c r="A14" s="172" t="s">
        <v>25</v>
      </c>
      <c r="B14" s="75" t="s">
        <v>26</v>
      </c>
      <c r="C14" s="73">
        <v>5</v>
      </c>
      <c r="D14" s="196">
        <v>3.7999999999999999E-2</v>
      </c>
      <c r="E14" s="55">
        <v>8.5999999999999993E-2</v>
      </c>
      <c r="F14" s="55">
        <v>8.7999999999999995E-2</v>
      </c>
      <c r="G14" s="55">
        <v>9.5000000000000001E-2</v>
      </c>
      <c r="H14" s="196">
        <v>3.7999999999999999E-2</v>
      </c>
      <c r="I14" s="55">
        <v>8.5999999999999993E-2</v>
      </c>
      <c r="J14" s="55">
        <v>8.7999999999999995E-2</v>
      </c>
      <c r="K14" s="55">
        <v>9.5000000000000001E-2</v>
      </c>
      <c r="L14" s="174"/>
      <c r="M14" s="55"/>
      <c r="N14" s="71"/>
    </row>
    <row r="15" spans="1:15" s="52" customFormat="1" ht="18.75" customHeight="1">
      <c r="A15" s="172" t="s">
        <v>27</v>
      </c>
      <c r="B15" s="75" t="s">
        <v>28</v>
      </c>
      <c r="C15" s="73">
        <v>5</v>
      </c>
      <c r="D15" s="198">
        <v>7.0000000000000001E-3</v>
      </c>
      <c r="E15" s="60">
        <v>0.16500000000000001</v>
      </c>
      <c r="F15" s="60">
        <v>5.0000000000000001E-3</v>
      </c>
      <c r="G15" s="60">
        <v>3.2000000000000001E-2</v>
      </c>
      <c r="H15" s="198">
        <v>7.0000000000000001E-3</v>
      </c>
      <c r="I15" s="60">
        <v>0.16500000000000001</v>
      </c>
      <c r="J15" s="60">
        <v>5.0000000000000001E-3</v>
      </c>
      <c r="K15" s="60">
        <v>3.2000000000000001E-2</v>
      </c>
      <c r="L15" s="174"/>
      <c r="M15" s="55"/>
      <c r="N15" s="71"/>
    </row>
    <row r="16" spans="1:15" s="52" customFormat="1" ht="18.75" customHeight="1">
      <c r="A16" s="172" t="s">
        <v>29</v>
      </c>
      <c r="B16" s="75" t="s">
        <v>30</v>
      </c>
      <c r="C16" s="73">
        <v>5</v>
      </c>
      <c r="D16" s="196">
        <v>0.61</v>
      </c>
      <c r="E16" s="50">
        <v>2.02</v>
      </c>
      <c r="F16" s="55">
        <v>0.37</v>
      </c>
      <c r="G16" s="55">
        <v>0.18</v>
      </c>
      <c r="H16" s="196">
        <v>0.25</v>
      </c>
      <c r="I16" s="50">
        <v>1.35</v>
      </c>
      <c r="J16" s="55">
        <v>0.21</v>
      </c>
      <c r="K16" s="55">
        <v>0.18</v>
      </c>
      <c r="L16" s="174"/>
      <c r="M16" s="55"/>
      <c r="N16" s="71"/>
    </row>
    <row r="17" spans="1:14" s="52" customFormat="1" ht="18.75" customHeight="1">
      <c r="A17" s="172" t="s">
        <v>31</v>
      </c>
      <c r="B17" s="75" t="s">
        <v>32</v>
      </c>
      <c r="C17" s="73">
        <v>10</v>
      </c>
      <c r="D17" s="196">
        <v>33.6</v>
      </c>
      <c r="E17" s="55">
        <v>58.1</v>
      </c>
      <c r="F17" s="58">
        <v>12.4</v>
      </c>
      <c r="G17" s="58">
        <v>30.1</v>
      </c>
      <c r="H17" s="196">
        <v>33.6</v>
      </c>
      <c r="I17" s="55">
        <v>69.7</v>
      </c>
      <c r="J17" s="58">
        <v>22</v>
      </c>
      <c r="K17" s="58">
        <v>30.1</v>
      </c>
      <c r="L17" s="174"/>
      <c r="M17" s="55"/>
      <c r="N17" s="71"/>
    </row>
    <row r="18" spans="1:14" s="52" customFormat="1" ht="18.75" customHeight="1">
      <c r="A18" s="172" t="s">
        <v>33</v>
      </c>
      <c r="B18" s="75" t="s">
        <v>34</v>
      </c>
      <c r="C18" s="73">
        <v>10</v>
      </c>
      <c r="D18" s="196">
        <v>35.9</v>
      </c>
      <c r="E18" s="55">
        <v>9</v>
      </c>
      <c r="F18" s="55">
        <v>13.8</v>
      </c>
      <c r="G18" s="55">
        <v>8.1999999999999993</v>
      </c>
      <c r="H18" s="196">
        <v>35.9</v>
      </c>
      <c r="I18" s="55">
        <v>9</v>
      </c>
      <c r="J18" s="55">
        <v>13.8</v>
      </c>
      <c r="K18" s="55">
        <v>8.1999999999999993</v>
      </c>
      <c r="L18" s="174"/>
      <c r="M18" s="55"/>
      <c r="N18" s="71"/>
    </row>
    <row r="19" spans="1:14" s="52" customFormat="1" ht="18.75" customHeight="1">
      <c r="A19" s="172" t="s">
        <v>35</v>
      </c>
      <c r="B19" s="75" t="s">
        <v>36</v>
      </c>
      <c r="C19" s="73">
        <v>5</v>
      </c>
      <c r="D19" s="196">
        <v>1.23</v>
      </c>
      <c r="E19" s="55">
        <v>1.05</v>
      </c>
      <c r="F19" s="55">
        <v>1.17</v>
      </c>
      <c r="G19" s="55">
        <v>1.17</v>
      </c>
      <c r="H19" s="196">
        <v>1.23</v>
      </c>
      <c r="I19" s="55">
        <v>1.05</v>
      </c>
      <c r="J19" s="55">
        <v>1.17</v>
      </c>
      <c r="K19" s="55">
        <v>1.17</v>
      </c>
      <c r="L19" s="174"/>
      <c r="M19" s="55"/>
      <c r="N19" s="71"/>
    </row>
    <row r="20" spans="1:14" s="52" customFormat="1" ht="18.75" customHeight="1" thickBot="1">
      <c r="A20" s="177" t="s">
        <v>37</v>
      </c>
      <c r="B20" s="76" t="s">
        <v>38</v>
      </c>
      <c r="C20" s="74">
        <v>10</v>
      </c>
      <c r="D20" s="199">
        <v>0.3</v>
      </c>
      <c r="E20" s="72">
        <v>0.27</v>
      </c>
      <c r="F20" s="72">
        <v>0.3</v>
      </c>
      <c r="G20" s="154">
        <v>7.0000000000000007E-2</v>
      </c>
      <c r="H20" s="199">
        <v>0.3</v>
      </c>
      <c r="I20" s="72">
        <v>0.27</v>
      </c>
      <c r="J20" s="72">
        <v>0.3</v>
      </c>
      <c r="K20" s="154">
        <v>7.0000000000000007E-2</v>
      </c>
      <c r="L20" s="200"/>
      <c r="M20" s="72"/>
      <c r="N20" s="201"/>
    </row>
    <row r="21" spans="1:14" s="52" customFormat="1" ht="32.25" customHeight="1" thickBot="1">
      <c r="A21" s="352" t="s">
        <v>41</v>
      </c>
      <c r="B21" s="353"/>
      <c r="C21" s="101">
        <v>100</v>
      </c>
      <c r="D21" s="240"/>
      <c r="E21" s="240"/>
      <c r="F21" s="240"/>
      <c r="G21" s="190"/>
      <c r="H21" s="63"/>
      <c r="I21" s="63"/>
      <c r="J21" s="63"/>
      <c r="K21" s="63"/>
      <c r="L21" s="202"/>
      <c r="M21" s="203"/>
      <c r="N21" s="202"/>
    </row>
    <row r="22" spans="1:14" s="52" customFormat="1" ht="47.25" customHeight="1">
      <c r="A22" s="351" t="s">
        <v>183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34"/>
      <c r="M22" s="334"/>
      <c r="N22" s="334"/>
    </row>
    <row r="23" spans="1:14">
      <c r="A23" s="373" t="s">
        <v>3</v>
      </c>
      <c r="B23" s="373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</row>
    <row r="24" spans="1:14" s="52" customFormat="1" ht="18" customHeight="1">
      <c r="A24" s="355" t="s">
        <v>237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</row>
    <row r="25" spans="1:14" s="52" customFormat="1" ht="18.75">
      <c r="A25" s="355" t="s">
        <v>5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</row>
    <row r="26" spans="1:14" s="52" customFormat="1" ht="19.5" thickBot="1">
      <c r="A26" s="328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</row>
    <row r="27" spans="1:14" s="52" customFormat="1" ht="41.25" customHeight="1" thickBot="1">
      <c r="A27" s="339" t="s">
        <v>6</v>
      </c>
      <c r="B27" s="341" t="s">
        <v>7</v>
      </c>
      <c r="C27" s="339" t="s">
        <v>180</v>
      </c>
      <c r="D27" s="344" t="s">
        <v>223</v>
      </c>
      <c r="E27" s="345"/>
      <c r="F27" s="346"/>
      <c r="G27" s="347" t="s">
        <v>277</v>
      </c>
      <c r="H27" s="349" t="s">
        <v>282</v>
      </c>
      <c r="I27" s="345"/>
      <c r="J27" s="345"/>
      <c r="K27" s="350"/>
      <c r="L27" s="339" t="s">
        <v>181</v>
      </c>
      <c r="M27" s="341" t="s">
        <v>182</v>
      </c>
      <c r="N27" s="339" t="s">
        <v>8</v>
      </c>
    </row>
    <row r="28" spans="1:14" s="52" customFormat="1" ht="50.25" customHeight="1" thickBot="1">
      <c r="A28" s="340"/>
      <c r="B28" s="342"/>
      <c r="C28" s="343"/>
      <c r="D28" s="155" t="s">
        <v>274</v>
      </c>
      <c r="E28" s="156" t="s">
        <v>275</v>
      </c>
      <c r="F28" s="157" t="s">
        <v>276</v>
      </c>
      <c r="G28" s="348"/>
      <c r="H28" s="158" t="s">
        <v>278</v>
      </c>
      <c r="I28" s="156" t="s">
        <v>279</v>
      </c>
      <c r="J28" s="156" t="s">
        <v>280</v>
      </c>
      <c r="K28" s="159" t="s">
        <v>281</v>
      </c>
      <c r="L28" s="343"/>
      <c r="M28" s="342"/>
      <c r="N28" s="343"/>
    </row>
    <row r="29" spans="1:14" s="52" customFormat="1" ht="15.75" thickBot="1">
      <c r="A29" s="329"/>
      <c r="B29" s="188" t="s">
        <v>9</v>
      </c>
      <c r="C29" s="189" t="s">
        <v>10</v>
      </c>
      <c r="D29" s="190"/>
      <c r="E29" s="63"/>
      <c r="F29" s="63"/>
      <c r="G29" s="63"/>
      <c r="H29" s="63"/>
      <c r="I29" s="63"/>
      <c r="J29" s="63"/>
      <c r="K29" s="191"/>
      <c r="L29" s="101" t="s">
        <v>12</v>
      </c>
      <c r="M29" s="327" t="s">
        <v>13</v>
      </c>
      <c r="N29" s="101" t="s">
        <v>14</v>
      </c>
    </row>
    <row r="30" spans="1:14" s="52" customFormat="1" ht="39.75" customHeight="1">
      <c r="A30" s="172" t="s">
        <v>15</v>
      </c>
      <c r="B30" s="192" t="s">
        <v>16</v>
      </c>
      <c r="C30" s="171">
        <v>10</v>
      </c>
      <c r="D30" s="193">
        <v>6340131</v>
      </c>
      <c r="E30" s="77">
        <v>1333727</v>
      </c>
      <c r="F30" s="77">
        <v>22005456</v>
      </c>
      <c r="G30" s="77">
        <v>3098755</v>
      </c>
      <c r="H30" s="77">
        <v>4345522</v>
      </c>
      <c r="I30" s="77">
        <v>8691043</v>
      </c>
      <c r="J30" s="77">
        <v>13036565</v>
      </c>
      <c r="K30" s="78">
        <v>17382087</v>
      </c>
      <c r="L30" s="64"/>
      <c r="M30" s="169"/>
      <c r="N30" s="194"/>
    </row>
    <row r="31" spans="1:14" s="52" customFormat="1" ht="26.25" customHeight="1">
      <c r="A31" s="172" t="s">
        <v>17</v>
      </c>
      <c r="B31" s="75" t="s">
        <v>18</v>
      </c>
      <c r="C31" s="73">
        <v>10</v>
      </c>
      <c r="D31" s="195">
        <v>2.5999999999999999E-2</v>
      </c>
      <c r="E31" s="38">
        <v>0.49</v>
      </c>
      <c r="F31" s="38">
        <v>3.6999999999999998E-2</v>
      </c>
      <c r="G31" s="38">
        <v>8.2000000000000003E-2</v>
      </c>
      <c r="H31" s="38">
        <v>0.04</v>
      </c>
      <c r="I31" s="38">
        <v>0.69</v>
      </c>
      <c r="J31" s="38">
        <v>0.05</v>
      </c>
      <c r="K31" s="71">
        <v>5.3999999999999999E-2</v>
      </c>
      <c r="L31" s="174"/>
      <c r="M31" s="55"/>
      <c r="N31" s="71"/>
    </row>
    <row r="32" spans="1:14" s="52" customFormat="1" ht="32.25" customHeight="1">
      <c r="A32" s="172" t="s">
        <v>19</v>
      </c>
      <c r="B32" s="75" t="s">
        <v>20</v>
      </c>
      <c r="C32" s="73">
        <v>10</v>
      </c>
      <c r="D32" s="196">
        <v>0.2</v>
      </c>
      <c r="E32" s="55">
        <v>0.39</v>
      </c>
      <c r="F32" s="55">
        <v>0.57999999999999996</v>
      </c>
      <c r="G32" s="55">
        <v>0.08</v>
      </c>
      <c r="H32" s="55">
        <v>0.1</v>
      </c>
      <c r="I32" s="55">
        <v>0.2</v>
      </c>
      <c r="J32" s="55">
        <v>0.28999999999999998</v>
      </c>
      <c r="K32" s="71">
        <v>0.36</v>
      </c>
      <c r="L32" s="174"/>
      <c r="M32" s="55"/>
      <c r="N32" s="71"/>
    </row>
    <row r="33" spans="1:14" s="52" customFormat="1" ht="27.75" customHeight="1">
      <c r="A33" s="172" t="s">
        <v>21</v>
      </c>
      <c r="B33" s="75" t="s">
        <v>22</v>
      </c>
      <c r="C33" s="73">
        <v>10</v>
      </c>
      <c r="D33" s="197">
        <v>0.2</v>
      </c>
      <c r="E33" s="50">
        <v>0.39</v>
      </c>
      <c r="F33" s="50">
        <v>0.87</v>
      </c>
      <c r="G33" s="50">
        <v>0.7</v>
      </c>
      <c r="H33" s="197">
        <v>0.2</v>
      </c>
      <c r="I33" s="50">
        <v>0.39</v>
      </c>
      <c r="J33" s="50">
        <v>0.87</v>
      </c>
      <c r="K33" s="50">
        <v>0.7</v>
      </c>
      <c r="L33" s="174"/>
      <c r="M33" s="55"/>
      <c r="N33" s="71"/>
    </row>
    <row r="34" spans="1:14" s="52" customFormat="1" ht="32.25" customHeight="1">
      <c r="A34" s="172" t="s">
        <v>23</v>
      </c>
      <c r="B34" s="75" t="s">
        <v>24</v>
      </c>
      <c r="C34" s="73">
        <v>10</v>
      </c>
      <c r="D34" s="196">
        <v>0</v>
      </c>
      <c r="E34" s="55">
        <v>0</v>
      </c>
      <c r="F34" s="55">
        <v>0</v>
      </c>
      <c r="G34" s="55">
        <v>0.16</v>
      </c>
      <c r="H34" s="55">
        <v>0</v>
      </c>
      <c r="I34" s="55">
        <v>0</v>
      </c>
      <c r="J34" s="55">
        <v>0</v>
      </c>
      <c r="K34" s="71">
        <v>0.16</v>
      </c>
      <c r="L34" s="174"/>
      <c r="M34" s="55"/>
      <c r="N34" s="71"/>
    </row>
    <row r="35" spans="1:14" s="52" customFormat="1" ht="18.75" customHeight="1">
      <c r="A35" s="172" t="s">
        <v>25</v>
      </c>
      <c r="B35" s="75" t="s">
        <v>26</v>
      </c>
      <c r="C35" s="73">
        <v>5</v>
      </c>
      <c r="D35" s="196">
        <v>5.8999999999999997E-2</v>
      </c>
      <c r="E35" s="55">
        <v>8.5999999999999993E-2</v>
      </c>
      <c r="F35" s="55">
        <v>0.13300000000000001</v>
      </c>
      <c r="G35" s="55">
        <v>8.9999999999999993E-3</v>
      </c>
      <c r="H35" s="55">
        <v>0.03</v>
      </c>
      <c r="I35" s="55">
        <v>0.45</v>
      </c>
      <c r="J35" s="55">
        <v>7.0999999999999994E-2</v>
      </c>
      <c r="K35" s="71">
        <v>9.5000000000000001E-2</v>
      </c>
      <c r="L35" s="174"/>
      <c r="M35" s="55"/>
      <c r="N35" s="71"/>
    </row>
    <row r="36" spans="1:14" s="52" customFormat="1" ht="18.75" customHeight="1">
      <c r="A36" s="172" t="s">
        <v>27</v>
      </c>
      <c r="B36" s="75" t="s">
        <v>28</v>
      </c>
      <c r="C36" s="73">
        <v>5</v>
      </c>
      <c r="D36" s="198">
        <v>5.0000000000000001E-3</v>
      </c>
      <c r="E36" s="60">
        <v>0.16500000000000001</v>
      </c>
      <c r="F36" s="60">
        <v>3.2000000000000001E-2</v>
      </c>
      <c r="G36" s="60">
        <v>1.0999999999999999E-2</v>
      </c>
      <c r="H36" s="198">
        <v>5.0000000000000001E-3</v>
      </c>
      <c r="I36" s="60">
        <v>0.16500000000000001</v>
      </c>
      <c r="J36" s="60">
        <v>3.2000000000000001E-2</v>
      </c>
      <c r="K36" s="60">
        <v>3.2000000000000001E-2</v>
      </c>
      <c r="L36" s="174"/>
      <c r="M36" s="55"/>
      <c r="N36" s="71"/>
    </row>
    <row r="37" spans="1:14" s="52" customFormat="1" ht="18.75" customHeight="1">
      <c r="A37" s="172" t="s">
        <v>29</v>
      </c>
      <c r="B37" s="75" t="s">
        <v>30</v>
      </c>
      <c r="C37" s="73">
        <v>5</v>
      </c>
      <c r="D37" s="196">
        <v>0.38</v>
      </c>
      <c r="E37" s="50">
        <v>2.02</v>
      </c>
      <c r="F37" s="55">
        <v>0.32</v>
      </c>
      <c r="G37" s="55">
        <v>0.06</v>
      </c>
      <c r="H37" s="196">
        <v>0.25</v>
      </c>
      <c r="I37" s="50">
        <v>1.35</v>
      </c>
      <c r="J37" s="55">
        <v>0.21</v>
      </c>
      <c r="K37" s="55">
        <v>0.18</v>
      </c>
      <c r="L37" s="174"/>
      <c r="M37" s="55"/>
      <c r="N37" s="71"/>
    </row>
    <row r="38" spans="1:14" s="52" customFormat="1" ht="18.75" customHeight="1">
      <c r="A38" s="172" t="s">
        <v>31</v>
      </c>
      <c r="B38" s="75" t="s">
        <v>32</v>
      </c>
      <c r="C38" s="73">
        <v>10</v>
      </c>
      <c r="D38" s="196">
        <v>25.5</v>
      </c>
      <c r="E38" s="55">
        <v>58.1</v>
      </c>
      <c r="F38" s="58">
        <v>18</v>
      </c>
      <c r="G38" s="58">
        <v>60</v>
      </c>
      <c r="H38" s="196">
        <v>30.6</v>
      </c>
      <c r="I38" s="55">
        <v>69.7</v>
      </c>
      <c r="J38" s="58">
        <v>22</v>
      </c>
      <c r="K38" s="58">
        <v>30.1</v>
      </c>
      <c r="L38" s="174"/>
      <c r="M38" s="55"/>
      <c r="N38" s="71"/>
    </row>
    <row r="39" spans="1:14" s="52" customFormat="1" ht="18.75" customHeight="1">
      <c r="A39" s="172" t="s">
        <v>33</v>
      </c>
      <c r="B39" s="75" t="s">
        <v>34</v>
      </c>
      <c r="C39" s="73">
        <v>10</v>
      </c>
      <c r="D39" s="196">
        <v>40.299999999999997</v>
      </c>
      <c r="E39" s="55">
        <v>9</v>
      </c>
      <c r="F39" s="55">
        <v>8.6</v>
      </c>
      <c r="G39" s="55">
        <v>7.8</v>
      </c>
      <c r="H39" s="196">
        <v>40.299999999999997</v>
      </c>
      <c r="I39" s="55">
        <v>9</v>
      </c>
      <c r="J39" s="55">
        <v>8.6</v>
      </c>
      <c r="K39" s="55">
        <v>8.1999999999999993</v>
      </c>
      <c r="L39" s="174"/>
      <c r="M39" s="55"/>
      <c r="N39" s="71"/>
    </row>
    <row r="40" spans="1:14" s="52" customFormat="1" ht="18.75" customHeight="1">
      <c r="A40" s="172" t="s">
        <v>35</v>
      </c>
      <c r="B40" s="75" t="s">
        <v>36</v>
      </c>
      <c r="C40" s="73">
        <v>5</v>
      </c>
      <c r="D40" s="196">
        <v>1.03</v>
      </c>
      <c r="E40" s="55">
        <v>1.05</v>
      </c>
      <c r="F40" s="55">
        <v>1.17</v>
      </c>
      <c r="G40" s="55">
        <v>1.01</v>
      </c>
      <c r="H40" s="196">
        <v>1.01</v>
      </c>
      <c r="I40" s="55">
        <v>1.03</v>
      </c>
      <c r="J40" s="55">
        <v>1.1499999999999999</v>
      </c>
      <c r="K40" s="55">
        <v>1.17</v>
      </c>
      <c r="L40" s="174"/>
      <c r="M40" s="55"/>
      <c r="N40" s="71"/>
    </row>
    <row r="41" spans="1:14" s="52" customFormat="1" ht="18.75" customHeight="1" thickBot="1">
      <c r="A41" s="177" t="s">
        <v>37</v>
      </c>
      <c r="B41" s="76" t="s">
        <v>38</v>
      </c>
      <c r="C41" s="74">
        <v>10</v>
      </c>
      <c r="D41" s="199">
        <v>0.59</v>
      </c>
      <c r="E41" s="72">
        <v>0.27</v>
      </c>
      <c r="F41" s="72">
        <v>0.17</v>
      </c>
      <c r="G41" s="154">
        <v>0.3</v>
      </c>
      <c r="H41" s="199">
        <v>0.59</v>
      </c>
      <c r="I41" s="72">
        <v>0.27</v>
      </c>
      <c r="J41" s="72">
        <v>0.17</v>
      </c>
      <c r="K41" s="72">
        <v>7.0000000000000007E-2</v>
      </c>
      <c r="L41" s="200"/>
      <c r="M41" s="72"/>
      <c r="N41" s="201"/>
    </row>
    <row r="42" spans="1:14" s="52" customFormat="1" ht="32.25" customHeight="1" thickBot="1">
      <c r="A42" s="352" t="s">
        <v>41</v>
      </c>
      <c r="B42" s="353"/>
      <c r="C42" s="101">
        <v>100</v>
      </c>
      <c r="D42" s="240"/>
      <c r="E42" s="240"/>
      <c r="F42" s="240"/>
      <c r="G42" s="190"/>
      <c r="H42" s="63"/>
      <c r="I42" s="63"/>
      <c r="J42" s="63"/>
      <c r="K42" s="63"/>
      <c r="L42" s="202"/>
      <c r="M42" s="203"/>
      <c r="N42" s="202"/>
    </row>
    <row r="43" spans="1:14" s="52" customFormat="1" ht="47.25" customHeight="1">
      <c r="A43" s="354" t="s">
        <v>183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</row>
    <row r="44" spans="1:14" s="52" customFormat="1" ht="30.75" customHeight="1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</row>
    <row r="45" spans="1:14" s="241" customFormat="1"/>
    <row r="46" spans="1:14" s="241" customFormat="1">
      <c r="A46" s="356" t="s">
        <v>3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</row>
    <row r="47" spans="1:14" s="242" customFormat="1" ht="18" customHeight="1">
      <c r="A47" s="357" t="s">
        <v>237</v>
      </c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</row>
    <row r="48" spans="1:14" s="242" customFormat="1" ht="18.75">
      <c r="A48" s="357" t="s">
        <v>5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</row>
    <row r="49" spans="1:14" s="242" customFormat="1" ht="19.5" thickBo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</row>
    <row r="50" spans="1:14" s="242" customFormat="1" ht="41.25" customHeight="1" thickBot="1">
      <c r="A50" s="364" t="s">
        <v>6</v>
      </c>
      <c r="B50" s="366" t="s">
        <v>7</v>
      </c>
      <c r="C50" s="364" t="s">
        <v>180</v>
      </c>
      <c r="D50" s="369" t="s">
        <v>223</v>
      </c>
      <c r="E50" s="359"/>
      <c r="F50" s="370"/>
      <c r="G50" s="371" t="s">
        <v>284</v>
      </c>
      <c r="H50" s="358" t="s">
        <v>272</v>
      </c>
      <c r="I50" s="359"/>
      <c r="J50" s="359"/>
      <c r="K50" s="360"/>
      <c r="L50" s="364" t="s">
        <v>181</v>
      </c>
      <c r="M50" s="366" t="s">
        <v>182</v>
      </c>
      <c r="N50" s="364" t="s">
        <v>8</v>
      </c>
    </row>
    <row r="51" spans="1:14" s="242" customFormat="1" ht="50.25" customHeight="1" thickBot="1">
      <c r="A51" s="368"/>
      <c r="B51" s="367"/>
      <c r="C51" s="365"/>
      <c r="D51" s="244" t="s">
        <v>267</v>
      </c>
      <c r="E51" s="245" t="s">
        <v>268</v>
      </c>
      <c r="F51" s="246" t="s">
        <v>269</v>
      </c>
      <c r="G51" s="372"/>
      <c r="H51" s="247" t="s">
        <v>274</v>
      </c>
      <c r="I51" s="245" t="s">
        <v>275</v>
      </c>
      <c r="J51" s="245" t="s">
        <v>276</v>
      </c>
      <c r="K51" s="248" t="s">
        <v>283</v>
      </c>
      <c r="L51" s="365"/>
      <c r="M51" s="367"/>
      <c r="N51" s="365"/>
    </row>
    <row r="52" spans="1:14" s="242" customFormat="1" ht="15.75" thickBot="1">
      <c r="A52" s="249"/>
      <c r="B52" s="250" t="s">
        <v>9</v>
      </c>
      <c r="C52" s="251" t="s">
        <v>10</v>
      </c>
      <c r="D52" s="252"/>
      <c r="E52" s="253"/>
      <c r="F52" s="253"/>
      <c r="G52" s="253"/>
      <c r="H52" s="253"/>
      <c r="I52" s="253"/>
      <c r="J52" s="253"/>
      <c r="K52" s="254"/>
      <c r="L52" s="255" t="s">
        <v>12</v>
      </c>
      <c r="M52" s="256" t="s">
        <v>13</v>
      </c>
      <c r="N52" s="255" t="s">
        <v>14</v>
      </c>
    </row>
    <row r="53" spans="1:14" s="242" customFormat="1" ht="39.75" customHeight="1">
      <c r="A53" s="257" t="s">
        <v>15</v>
      </c>
      <c r="B53" s="258" t="s">
        <v>16</v>
      </c>
      <c r="C53" s="259">
        <v>10</v>
      </c>
      <c r="D53" s="260">
        <v>5872265</v>
      </c>
      <c r="E53" s="261">
        <v>2424325</v>
      </c>
      <c r="F53" s="261">
        <v>3633260</v>
      </c>
      <c r="G53" s="261">
        <v>2951195</v>
      </c>
      <c r="H53" s="261">
        <f>590036*1.05</f>
        <v>619537.80000000005</v>
      </c>
      <c r="I53" s="261">
        <f>1727390*1.05</f>
        <v>1813759.5</v>
      </c>
      <c r="J53" s="261">
        <f>2469678*1.05</f>
        <v>2593161.9</v>
      </c>
      <c r="K53" s="262">
        <v>2951195</v>
      </c>
      <c r="L53" s="263"/>
      <c r="M53" s="264"/>
      <c r="N53" s="265"/>
    </row>
    <row r="54" spans="1:14" s="242" customFormat="1" ht="26.25" customHeight="1">
      <c r="A54" s="257" t="s">
        <v>17</v>
      </c>
      <c r="B54" s="266" t="s">
        <v>18</v>
      </c>
      <c r="C54" s="267">
        <v>10</v>
      </c>
      <c r="D54" s="268">
        <v>8.4000000000000005E-2</v>
      </c>
      <c r="E54" s="269">
        <v>0.13</v>
      </c>
      <c r="F54" s="269">
        <v>0.11799999999999999</v>
      </c>
      <c r="G54" s="269">
        <v>8.2000000000000003E-2</v>
      </c>
      <c r="H54" s="269">
        <v>9.7000000000000003E-2</v>
      </c>
      <c r="I54" s="269">
        <v>8.3000000000000004E-2</v>
      </c>
      <c r="J54" s="269">
        <v>8.2000000000000003E-2</v>
      </c>
      <c r="K54" s="270">
        <v>8.2000000000000003E-2</v>
      </c>
      <c r="L54" s="271"/>
      <c r="M54" s="272"/>
      <c r="N54" s="270"/>
    </row>
    <row r="55" spans="1:14" s="242" customFormat="1" ht="32.25" customHeight="1">
      <c r="A55" s="257" t="s">
        <v>19</v>
      </c>
      <c r="B55" s="266" t="s">
        <v>20</v>
      </c>
      <c r="C55" s="267">
        <v>10</v>
      </c>
      <c r="D55" s="273">
        <v>0.26</v>
      </c>
      <c r="E55" s="272">
        <v>0.14000000000000001</v>
      </c>
      <c r="F55" s="272">
        <v>0.15</v>
      </c>
      <c r="G55" s="272">
        <v>0.08</v>
      </c>
      <c r="H55" s="272">
        <v>0.02</v>
      </c>
      <c r="I55" s="272">
        <v>0.04</v>
      </c>
      <c r="J55" s="272">
        <v>0.06</v>
      </c>
      <c r="K55" s="270">
        <v>0.08</v>
      </c>
      <c r="L55" s="271"/>
      <c r="M55" s="272"/>
      <c r="N55" s="270"/>
    </row>
    <row r="56" spans="1:14" s="242" customFormat="1" ht="27.75" customHeight="1">
      <c r="A56" s="257" t="s">
        <v>21</v>
      </c>
      <c r="B56" s="266" t="s">
        <v>22</v>
      </c>
      <c r="C56" s="267">
        <v>10</v>
      </c>
      <c r="D56" s="274">
        <v>2.48</v>
      </c>
      <c r="E56" s="275">
        <v>1.78</v>
      </c>
      <c r="F56" s="275">
        <v>1.91</v>
      </c>
      <c r="G56" s="275">
        <v>1.5</v>
      </c>
      <c r="H56" s="276">
        <v>0.18</v>
      </c>
      <c r="I56" s="275">
        <v>0.35</v>
      </c>
      <c r="J56" s="275">
        <v>0.53</v>
      </c>
      <c r="K56" s="277">
        <v>1.5</v>
      </c>
      <c r="L56" s="271"/>
      <c r="M56" s="272"/>
      <c r="N56" s="270"/>
    </row>
    <row r="57" spans="1:14" s="242" customFormat="1" ht="32.25" customHeight="1">
      <c r="A57" s="257" t="s">
        <v>23</v>
      </c>
      <c r="B57" s="266" t="s">
        <v>24</v>
      </c>
      <c r="C57" s="267">
        <v>10</v>
      </c>
      <c r="D57" s="273">
        <v>1.24</v>
      </c>
      <c r="E57" s="272">
        <v>1.24</v>
      </c>
      <c r="F57" s="272">
        <v>0</v>
      </c>
      <c r="G57" s="272">
        <v>0.16</v>
      </c>
      <c r="H57" s="272">
        <v>0</v>
      </c>
      <c r="I57" s="272">
        <v>0</v>
      </c>
      <c r="J57" s="272">
        <v>0</v>
      </c>
      <c r="K57" s="270">
        <v>0.16</v>
      </c>
      <c r="L57" s="271"/>
      <c r="M57" s="272"/>
      <c r="N57" s="270"/>
    </row>
    <row r="58" spans="1:14" s="242" customFormat="1" ht="18.75" customHeight="1">
      <c r="A58" s="257" t="s">
        <v>25</v>
      </c>
      <c r="B58" s="266" t="s">
        <v>26</v>
      </c>
      <c r="C58" s="267">
        <v>5</v>
      </c>
      <c r="D58" s="273">
        <v>0.03</v>
      </c>
      <c r="E58" s="272">
        <v>0.02</v>
      </c>
      <c r="F58" s="272">
        <v>0.03</v>
      </c>
      <c r="G58" s="272">
        <v>8.9999999999999993E-3</v>
      </c>
      <c r="H58" s="272">
        <v>3.0000000000000001E-3</v>
      </c>
      <c r="I58" s="272">
        <v>5.0000000000000001E-3</v>
      </c>
      <c r="J58" s="272">
        <v>7.0000000000000001E-3</v>
      </c>
      <c r="K58" s="270">
        <v>8.9999999999999993E-3</v>
      </c>
      <c r="L58" s="271"/>
      <c r="M58" s="272"/>
      <c r="N58" s="270"/>
    </row>
    <row r="59" spans="1:14" s="242" customFormat="1" ht="18.75" customHeight="1">
      <c r="A59" s="257" t="s">
        <v>27</v>
      </c>
      <c r="B59" s="266" t="s">
        <v>28</v>
      </c>
      <c r="C59" s="267">
        <v>5</v>
      </c>
      <c r="D59" s="278">
        <v>0.03</v>
      </c>
      <c r="E59" s="279">
        <v>0.02</v>
      </c>
      <c r="F59" s="279">
        <v>5.0000000000000001E-3</v>
      </c>
      <c r="G59" s="279">
        <v>1.0999999999999999E-2</v>
      </c>
      <c r="H59" s="279">
        <v>1.7000000000000001E-2</v>
      </c>
      <c r="I59" s="279">
        <v>1.4999999999999999E-2</v>
      </c>
      <c r="J59" s="279">
        <v>1.2999999999999999E-2</v>
      </c>
      <c r="K59" s="280">
        <v>1.0999999999999999E-2</v>
      </c>
      <c r="L59" s="271"/>
      <c r="M59" s="272"/>
      <c r="N59" s="270"/>
    </row>
    <row r="60" spans="1:14" s="242" customFormat="1" ht="18.75" customHeight="1">
      <c r="A60" s="257" t="s">
        <v>29</v>
      </c>
      <c r="B60" s="266" t="s">
        <v>30</v>
      </c>
      <c r="C60" s="267">
        <v>5</v>
      </c>
      <c r="D60" s="273">
        <v>0.13</v>
      </c>
      <c r="E60" s="275">
        <v>0.12</v>
      </c>
      <c r="F60" s="272">
        <v>0.1</v>
      </c>
      <c r="G60" s="272">
        <v>0.06</v>
      </c>
      <c r="H60" s="272">
        <v>0.12</v>
      </c>
      <c r="I60" s="275">
        <v>0.1</v>
      </c>
      <c r="J60" s="272">
        <v>0.08</v>
      </c>
      <c r="K60" s="270">
        <v>0.06</v>
      </c>
      <c r="L60" s="271"/>
      <c r="M60" s="272"/>
      <c r="N60" s="270"/>
    </row>
    <row r="61" spans="1:14" s="242" customFormat="1" ht="18.75" customHeight="1">
      <c r="A61" s="257" t="s">
        <v>31</v>
      </c>
      <c r="B61" s="266" t="s">
        <v>32</v>
      </c>
      <c r="C61" s="267">
        <v>10</v>
      </c>
      <c r="D61" s="273">
        <v>37.6</v>
      </c>
      <c r="E61" s="272">
        <v>104.3</v>
      </c>
      <c r="F61" s="276">
        <v>86</v>
      </c>
      <c r="G61" s="276">
        <v>60</v>
      </c>
      <c r="H61" s="272">
        <v>190.8</v>
      </c>
      <c r="I61" s="272">
        <v>120.3</v>
      </c>
      <c r="J61" s="276">
        <v>69</v>
      </c>
      <c r="K61" s="281">
        <v>60</v>
      </c>
      <c r="L61" s="271"/>
      <c r="M61" s="272"/>
      <c r="N61" s="270"/>
    </row>
    <row r="62" spans="1:14" s="242" customFormat="1" ht="18.75" customHeight="1">
      <c r="A62" s="257" t="s">
        <v>33</v>
      </c>
      <c r="B62" s="266" t="s">
        <v>34</v>
      </c>
      <c r="C62" s="267">
        <v>10</v>
      </c>
      <c r="D62" s="273">
        <v>15.7</v>
      </c>
      <c r="E62" s="272">
        <v>38.799999999999997</v>
      </c>
      <c r="F62" s="272">
        <v>21.7</v>
      </c>
      <c r="G62" s="272">
        <v>7.8</v>
      </c>
      <c r="H62" s="272">
        <v>75.8</v>
      </c>
      <c r="I62" s="272">
        <v>32.299999999999997</v>
      </c>
      <c r="J62" s="272">
        <v>10.4</v>
      </c>
      <c r="K62" s="270">
        <v>7.8</v>
      </c>
      <c r="L62" s="271"/>
      <c r="M62" s="272"/>
      <c r="N62" s="270"/>
    </row>
    <row r="63" spans="1:14" s="242" customFormat="1" ht="18.75" customHeight="1">
      <c r="A63" s="257" t="s">
        <v>35</v>
      </c>
      <c r="B63" s="266" t="s">
        <v>36</v>
      </c>
      <c r="C63" s="267">
        <v>5</v>
      </c>
      <c r="D63" s="273">
        <v>1</v>
      </c>
      <c r="E63" s="272">
        <v>0.95</v>
      </c>
      <c r="F63" s="272">
        <v>0.96</v>
      </c>
      <c r="G63" s="272">
        <v>1.01</v>
      </c>
      <c r="H63" s="272">
        <v>1.1200000000000001</v>
      </c>
      <c r="I63" s="272">
        <v>1.1100000000000001</v>
      </c>
      <c r="J63" s="272">
        <v>1.02</v>
      </c>
      <c r="K63" s="270">
        <v>1.01</v>
      </c>
      <c r="L63" s="271"/>
      <c r="M63" s="272"/>
      <c r="N63" s="270"/>
    </row>
    <row r="64" spans="1:14" s="242" customFormat="1" ht="18.75" customHeight="1" thickBot="1">
      <c r="A64" s="282" t="s">
        <v>37</v>
      </c>
      <c r="B64" s="283" t="s">
        <v>38</v>
      </c>
      <c r="C64" s="284">
        <v>10</v>
      </c>
      <c r="D64" s="285">
        <v>0</v>
      </c>
      <c r="E64" s="286">
        <v>0</v>
      </c>
      <c r="F64" s="286">
        <v>0</v>
      </c>
      <c r="G64" s="287">
        <v>0.3</v>
      </c>
      <c r="H64" s="286">
        <v>0.16</v>
      </c>
      <c r="I64" s="286">
        <v>0.16</v>
      </c>
      <c r="J64" s="286">
        <v>0.16</v>
      </c>
      <c r="K64" s="288">
        <v>0.3</v>
      </c>
      <c r="L64" s="289"/>
      <c r="M64" s="286"/>
      <c r="N64" s="290"/>
    </row>
    <row r="65" spans="1:14" s="242" customFormat="1" ht="32.25" customHeight="1" thickBot="1">
      <c r="A65" s="361" t="s">
        <v>41</v>
      </c>
      <c r="B65" s="362"/>
      <c r="C65" s="255">
        <v>100</v>
      </c>
      <c r="D65" s="252"/>
      <c r="E65" s="253"/>
      <c r="F65" s="253"/>
      <c r="G65" s="253"/>
      <c r="H65" s="253"/>
      <c r="I65" s="253"/>
      <c r="J65" s="253"/>
      <c r="K65" s="254"/>
      <c r="L65" s="291"/>
      <c r="M65" s="292"/>
      <c r="N65" s="291"/>
    </row>
    <row r="66" spans="1:14" s="242" customFormat="1" ht="47.25" customHeight="1">
      <c r="A66" s="363" t="s">
        <v>183</v>
      </c>
      <c r="B66" s="363"/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</row>
    <row r="67" spans="1:14" s="241" customFormat="1"/>
  </sheetData>
  <mergeCells count="44">
    <mergeCell ref="L27:L28"/>
    <mergeCell ref="M27:M28"/>
    <mergeCell ref="N27:N28"/>
    <mergeCell ref="B27:B28"/>
    <mergeCell ref="C27:C28"/>
    <mergeCell ref="D27:F27"/>
    <mergeCell ref="G27:G28"/>
    <mergeCell ref="H27:K27"/>
    <mergeCell ref="A2:K2"/>
    <mergeCell ref="A3:K3"/>
    <mergeCell ref="A4:K4"/>
    <mergeCell ref="J1:K1"/>
    <mergeCell ref="A23:N23"/>
    <mergeCell ref="A21:B21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46:N46"/>
    <mergeCell ref="A47:N47"/>
    <mergeCell ref="A48:N48"/>
    <mergeCell ref="H50:K50"/>
    <mergeCell ref="A65:B65"/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2:K22"/>
    <mergeCell ref="A42:B42"/>
    <mergeCell ref="A43:N43"/>
    <mergeCell ref="A24:N24"/>
    <mergeCell ref="A25:N25"/>
    <mergeCell ref="A27:A2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M18" sqref="M18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73" t="s">
        <v>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373" t="s">
        <v>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s="52" customFormat="1" ht="18" customHeight="1">
      <c r="A3" s="355" t="s">
        <v>289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11" s="52" customFormat="1" ht="19.5" customHeight="1">
      <c r="A4" s="355" t="s">
        <v>301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</row>
    <row r="5" spans="1:11" s="52" customFormat="1" ht="53.25" customHeight="1">
      <c r="A5" s="205" t="s">
        <v>6</v>
      </c>
      <c r="B5" s="205" t="s">
        <v>7</v>
      </c>
      <c r="C5" s="205" t="s">
        <v>180</v>
      </c>
      <c r="D5" s="205" t="s">
        <v>226</v>
      </c>
      <c r="E5" s="205" t="s">
        <v>227</v>
      </c>
      <c r="F5" s="205" t="s">
        <v>228</v>
      </c>
      <c r="G5" s="205" t="s">
        <v>229</v>
      </c>
      <c r="H5" s="239" t="s">
        <v>217</v>
      </c>
      <c r="I5" s="205" t="s">
        <v>181</v>
      </c>
      <c r="J5" s="205" t="s">
        <v>182</v>
      </c>
      <c r="K5" s="205" t="s">
        <v>8</v>
      </c>
    </row>
    <row r="6" spans="1:11" s="52" customFormat="1" ht="15.75" thickBot="1">
      <c r="A6" s="235"/>
      <c r="B6" s="235" t="s">
        <v>9</v>
      </c>
      <c r="C6" s="235" t="s">
        <v>10</v>
      </c>
      <c r="D6" s="235"/>
      <c r="E6" s="235"/>
      <c r="F6" s="235"/>
      <c r="G6" s="235"/>
      <c r="H6" s="239" t="s">
        <v>11</v>
      </c>
      <c r="I6" s="235" t="s">
        <v>12</v>
      </c>
      <c r="J6" s="235" t="s">
        <v>13</v>
      </c>
      <c r="K6" s="235" t="s">
        <v>14</v>
      </c>
    </row>
    <row r="7" spans="1:11" s="52" customFormat="1" ht="30" customHeight="1">
      <c r="A7" s="236" t="s">
        <v>15</v>
      </c>
      <c r="B7" s="37" t="s">
        <v>16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13036565</v>
      </c>
      <c r="I7" s="65">
        <f>'При №3 а'!P8</f>
        <v>3300653</v>
      </c>
      <c r="J7" s="56">
        <f>I7/H7*100</f>
        <v>25.318425520833131</v>
      </c>
      <c r="K7" s="56">
        <f>J7*C7/100</f>
        <v>2.531842552083313</v>
      </c>
    </row>
    <row r="8" spans="1:11" s="52" customFormat="1" ht="22.5" customHeight="1">
      <c r="A8" s="236" t="s">
        <v>17</v>
      </c>
      <c r="B8" s="37" t="s">
        <v>18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0.05</v>
      </c>
      <c r="I8" s="57">
        <f>'При №3 а'!P21</f>
        <v>5.5943136152102259E-2</v>
      </c>
      <c r="J8" s="56">
        <f>H8/I8*100</f>
        <v>89.376469463664634</v>
      </c>
      <c r="K8" s="56">
        <f>J8*C8/100</f>
        <v>8.9376469463664634</v>
      </c>
    </row>
    <row r="9" spans="1:11" s="52" customFormat="1" ht="30" customHeight="1">
      <c r="A9" s="236" t="s">
        <v>19</v>
      </c>
      <c r="B9" s="37" t="s">
        <v>20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0.28999999999999998</v>
      </c>
      <c r="I9" s="27">
        <f>'При №3 а'!P22</f>
        <v>3.6146444197670428E-2</v>
      </c>
      <c r="J9" s="56">
        <f t="shared" ref="J9:J18" si="0">I9/H9*100</f>
        <v>12.464291102644976</v>
      </c>
      <c r="K9" s="56">
        <f t="shared" ref="K9:K18" si="1">J9*C9/100</f>
        <v>1.2464291102644978</v>
      </c>
    </row>
    <row r="10" spans="1:11" s="52" customFormat="1" ht="20.25" customHeight="1">
      <c r="A10" s="236" t="s">
        <v>21</v>
      </c>
      <c r="B10" s="37" t="s">
        <v>22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0.87</v>
      </c>
      <c r="I10" s="59">
        <f>'При №3 а'!P23</f>
        <v>0.22434477527745422</v>
      </c>
      <c r="J10" s="56">
        <f t="shared" si="0"/>
        <v>25.786755779017728</v>
      </c>
      <c r="K10" s="56">
        <f t="shared" si="1"/>
        <v>2.5786755779017727</v>
      </c>
    </row>
    <row r="11" spans="1:11" s="52" customFormat="1" ht="20.25" customHeight="1">
      <c r="A11" s="236" t="s">
        <v>23</v>
      </c>
      <c r="B11" s="37" t="s">
        <v>24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6" t="s">
        <v>25</v>
      </c>
      <c r="B12" s="37" t="s">
        <v>26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7.0999999999999994E-2</v>
      </c>
      <c r="I12" s="57">
        <f>'При №3 а'!P25</f>
        <v>1.6104077523206136E-2</v>
      </c>
      <c r="J12" s="56">
        <f t="shared" si="0"/>
        <v>22.681799328459348</v>
      </c>
      <c r="K12" s="56">
        <f t="shared" si="1"/>
        <v>1.1340899664229673</v>
      </c>
    </row>
    <row r="13" spans="1:11" s="52" customFormat="1" ht="20.25" customHeight="1">
      <c r="A13" s="236" t="s">
        <v>27</v>
      </c>
      <c r="B13" s="37" t="s">
        <v>28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3.2000000000000001E-2</v>
      </c>
      <c r="I13" s="57">
        <f>'При №3 а'!P31</f>
        <v>3.2757129201900353E-2</v>
      </c>
      <c r="J13" s="56">
        <f t="shared" si="0"/>
        <v>102.36602875593861</v>
      </c>
      <c r="K13" s="56">
        <f t="shared" si="1"/>
        <v>5.1183014377969309</v>
      </c>
    </row>
    <row r="14" spans="1:11" s="52" customFormat="1" ht="20.25" customHeight="1">
      <c r="A14" s="236" t="s">
        <v>29</v>
      </c>
      <c r="B14" s="37" t="s">
        <v>30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5">
        <v>0.21</v>
      </c>
      <c r="I14" s="59">
        <f>'При №3 а'!P34</f>
        <v>0.5998951788358895</v>
      </c>
      <c r="J14" s="56">
        <f t="shared" si="0"/>
        <v>285.6643708742331</v>
      </c>
      <c r="K14" s="56">
        <f t="shared" si="1"/>
        <v>14.283218543711655</v>
      </c>
    </row>
    <row r="15" spans="1:11" s="52" customFormat="1" ht="20.25" customHeight="1">
      <c r="A15" s="236" t="s">
        <v>31</v>
      </c>
      <c r="B15" s="37" t="s">
        <v>32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8">
        <v>22</v>
      </c>
      <c r="I15" s="58">
        <f>'При №3 а'!P38</f>
        <v>16.026550347143228</v>
      </c>
      <c r="J15" s="56">
        <f>H15/I15*100</f>
        <v>137.27221094664051</v>
      </c>
      <c r="K15" s="56">
        <f t="shared" si="1"/>
        <v>13.727221094664051</v>
      </c>
    </row>
    <row r="16" spans="1:11" s="52" customFormat="1" ht="20.25" customHeight="1">
      <c r="A16" s="236" t="s">
        <v>33</v>
      </c>
      <c r="B16" s="37" t="s">
        <v>34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8.6</v>
      </c>
      <c r="I16" s="58">
        <f>'При №3 а'!P42</f>
        <v>48.867587409684354</v>
      </c>
      <c r="J16" s="56">
        <f>H16/I16*100</f>
        <v>17.598577003405925</v>
      </c>
      <c r="K16" s="56">
        <f t="shared" si="1"/>
        <v>1.7598577003405924</v>
      </c>
    </row>
    <row r="17" spans="1:11" s="52" customFormat="1" ht="20.25" customHeight="1">
      <c r="A17" s="236" t="s">
        <v>35</v>
      </c>
      <c r="B17" s="37" t="s">
        <v>36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1.1499999999999999</v>
      </c>
      <c r="I17" s="50">
        <f>'При №3 а'!P46</f>
        <v>1.3017178781198582</v>
      </c>
      <c r="J17" s="56">
        <f t="shared" si="0"/>
        <v>113.1928589669442</v>
      </c>
      <c r="K17" s="56">
        <f t="shared" si="1"/>
        <v>5.6596429483472104</v>
      </c>
    </row>
    <row r="18" spans="1:11" s="52" customFormat="1" ht="20.25" customHeight="1" thickBot="1">
      <c r="A18" s="236" t="s">
        <v>37</v>
      </c>
      <c r="B18" s="37" t="s">
        <v>38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0.17</v>
      </c>
      <c r="I18" s="50">
        <f>'При №3 а'!P50</f>
        <v>1.3037554871683235</v>
      </c>
      <c r="J18" s="56">
        <f t="shared" si="0"/>
        <v>766.91499245195484</v>
      </c>
      <c r="K18" s="56">
        <f t="shared" si="1"/>
        <v>76.691499245195487</v>
      </c>
    </row>
    <row r="19" spans="1:11" s="52" customFormat="1" ht="21.75" customHeight="1">
      <c r="A19" s="378" t="s">
        <v>41</v>
      </c>
      <c r="B19" s="378"/>
      <c r="C19" s="235">
        <v>100</v>
      </c>
      <c r="D19" s="235"/>
      <c r="E19" s="235"/>
      <c r="F19" s="235"/>
      <c r="G19" s="235"/>
      <c r="H19" s="55"/>
      <c r="I19" s="55"/>
      <c r="J19" s="55"/>
      <c r="K19" s="56">
        <f>SUM(K7:K18)</f>
        <v>143.66842512309495</v>
      </c>
    </row>
    <row r="20" spans="1:11" s="52" customFormat="1" ht="25.5" customHeight="1">
      <c r="A20" s="326"/>
      <c r="B20" s="326"/>
      <c r="C20" s="326"/>
      <c r="D20" s="326"/>
      <c r="E20" s="326"/>
      <c r="F20" s="326"/>
      <c r="G20" s="326"/>
      <c r="H20" s="326"/>
      <c r="I20" s="326"/>
      <c r="J20" s="326"/>
      <c r="K20" s="326"/>
    </row>
    <row r="21" spans="1:11" s="61" customFormat="1" ht="18.75">
      <c r="B21" s="61" t="s">
        <v>262</v>
      </c>
      <c r="C21" s="62"/>
    </row>
    <row r="22" spans="1:11" s="61" customFormat="1" ht="18.75">
      <c r="B22" s="61" t="s">
        <v>270</v>
      </c>
      <c r="C22" s="375" t="s">
        <v>287</v>
      </c>
      <c r="D22" s="375"/>
      <c r="E22" s="375"/>
      <c r="F22" s="375"/>
      <c r="G22" s="375"/>
      <c r="H22" s="375"/>
      <c r="I22" s="375"/>
      <c r="J22" s="375"/>
    </row>
    <row r="23" spans="1:11" s="61" customFormat="1" ht="18.75">
      <c r="C23" s="208"/>
      <c r="D23" s="208"/>
      <c r="E23" s="208"/>
      <c r="F23" s="208"/>
    </row>
    <row r="24" spans="1:11" s="61" customFormat="1" ht="18.75">
      <c r="B24" s="61" t="s">
        <v>263</v>
      </c>
      <c r="C24" s="375" t="s">
        <v>243</v>
      </c>
      <c r="D24" s="375"/>
      <c r="E24" s="375"/>
      <c r="F24" s="375"/>
      <c r="G24" s="375"/>
      <c r="H24" s="375"/>
      <c r="I24" s="375"/>
      <c r="J24" s="375"/>
    </row>
    <row r="25" spans="1:11" s="61" customFormat="1" ht="18.75">
      <c r="C25" s="62"/>
    </row>
    <row r="26" spans="1:11" s="61" customFormat="1" ht="18.75">
      <c r="B26" s="61" t="s">
        <v>299</v>
      </c>
      <c r="C26" s="375" t="s">
        <v>271</v>
      </c>
      <c r="D26" s="375"/>
      <c r="E26" s="375"/>
      <c r="F26" s="375"/>
      <c r="G26" s="375"/>
      <c r="H26" s="375"/>
      <c r="I26" s="375"/>
    </row>
    <row r="34" spans="1:11">
      <c r="A34" s="373" t="s">
        <v>2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</row>
    <row r="35" spans="1:11">
      <c r="A35" s="373" t="s">
        <v>3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spans="1:11" s="52" customFormat="1" ht="18" customHeight="1">
      <c r="A36" s="355" t="s">
        <v>4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</row>
    <row r="37" spans="1:11" s="52" customFormat="1" ht="19.5" thickBot="1">
      <c r="A37" s="355" t="s">
        <v>245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</row>
    <row r="38" spans="1:11" s="52" customFormat="1" ht="53.25" customHeight="1" thickBot="1">
      <c r="A38" s="161" t="s">
        <v>6</v>
      </c>
      <c r="B38" s="161" t="s">
        <v>7</v>
      </c>
      <c r="C38" s="205" t="s">
        <v>180</v>
      </c>
      <c r="D38" s="205" t="s">
        <v>226</v>
      </c>
      <c r="E38" s="205" t="s">
        <v>227</v>
      </c>
      <c r="F38" s="205" t="s">
        <v>228</v>
      </c>
      <c r="G38" s="205" t="s">
        <v>229</v>
      </c>
      <c r="H38" s="239" t="s">
        <v>217</v>
      </c>
      <c r="I38" s="204" t="s">
        <v>181</v>
      </c>
      <c r="J38" s="101" t="s">
        <v>182</v>
      </c>
      <c r="K38" s="160" t="s">
        <v>8</v>
      </c>
    </row>
    <row r="39" spans="1:11" s="52" customFormat="1" ht="15.75" thickBot="1">
      <c r="A39" s="161"/>
      <c r="B39" s="161" t="s">
        <v>9</v>
      </c>
      <c r="C39" s="205" t="s">
        <v>10</v>
      </c>
      <c r="D39" s="205"/>
      <c r="E39" s="205"/>
      <c r="F39" s="205"/>
      <c r="G39" s="205"/>
      <c r="H39" s="239" t="s">
        <v>11</v>
      </c>
      <c r="I39" s="204" t="s">
        <v>12</v>
      </c>
      <c r="J39" s="101" t="s">
        <v>13</v>
      </c>
      <c r="K39" s="160" t="s">
        <v>14</v>
      </c>
    </row>
    <row r="40" spans="1:11" s="52" customFormat="1" ht="30" customHeight="1" thickBot="1">
      <c r="A40" s="210" t="s">
        <v>15</v>
      </c>
      <c r="B40" s="211" t="s">
        <v>16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2">
        <f>J40*C40/100</f>
        <v>19.101336512477527</v>
      </c>
    </row>
    <row r="41" spans="1:11" s="52" customFormat="1" ht="22.5" customHeight="1" thickBot="1">
      <c r="A41" s="213" t="s">
        <v>17</v>
      </c>
      <c r="B41" s="214" t="s">
        <v>18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5">
        <f>7655452/91068655</f>
        <v>8.4062425210957595E-2</v>
      </c>
      <c r="J41" s="58">
        <f>I41/H41*100</f>
        <v>102.51515269628975</v>
      </c>
      <c r="K41" s="212">
        <f t="shared" ref="K41:K51" si="2">J41*C41/100</f>
        <v>10.251515269628975</v>
      </c>
    </row>
    <row r="42" spans="1:11" s="52" customFormat="1" ht="30" customHeight="1" thickBot="1">
      <c r="A42" s="213" t="s">
        <v>19</v>
      </c>
      <c r="B42" s="214" t="s">
        <v>20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2">
        <f t="shared" si="2"/>
        <v>32.459486476016906</v>
      </c>
    </row>
    <row r="43" spans="1:11" s="52" customFormat="1" ht="20.25" customHeight="1" thickBot="1">
      <c r="A43" s="213" t="s">
        <v>21</v>
      </c>
      <c r="B43" s="214" t="s">
        <v>22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6">
        <f t="shared" si="2"/>
        <v>354.25328770154141</v>
      </c>
    </row>
    <row r="44" spans="1:11" s="52" customFormat="1" ht="20.25" customHeight="1" thickBot="1">
      <c r="A44" s="213" t="s">
        <v>23</v>
      </c>
      <c r="B44" s="214" t="s">
        <v>24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6">
        <f t="shared" si="2"/>
        <v>77.5</v>
      </c>
    </row>
    <row r="45" spans="1:11" s="52" customFormat="1" ht="20.25" customHeight="1" thickBot="1">
      <c r="A45" s="213" t="s">
        <v>25</v>
      </c>
      <c r="B45" s="214" t="s">
        <v>26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2">
        <f t="shared" si="2"/>
        <v>16.666666666666671</v>
      </c>
    </row>
    <row r="46" spans="1:11" s="52" customFormat="1" ht="20.25" customHeight="1" thickBot="1">
      <c r="A46" s="213" t="s">
        <v>27</v>
      </c>
      <c r="B46" s="214" t="s">
        <v>28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2">
        <f t="shared" si="2"/>
        <v>1.3636363636363635</v>
      </c>
    </row>
    <row r="47" spans="1:11" s="52" customFormat="1" ht="20.25" customHeight="1" thickBot="1">
      <c r="A47" s="213" t="s">
        <v>29</v>
      </c>
      <c r="B47" s="214" t="s">
        <v>30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2">
        <f t="shared" si="2"/>
        <v>10.833333333333336</v>
      </c>
    </row>
    <row r="48" spans="1:11" s="52" customFormat="1" ht="20.25" customHeight="1" thickBot="1">
      <c r="A48" s="213" t="s">
        <v>31</v>
      </c>
      <c r="B48" s="214" t="s">
        <v>32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2">
        <f t="shared" si="2"/>
        <v>6.26</v>
      </c>
    </row>
    <row r="49" spans="1:11" s="52" customFormat="1" ht="20.25" customHeight="1" thickBot="1">
      <c r="A49" s="213" t="s">
        <v>33</v>
      </c>
      <c r="B49" s="214" t="s">
        <v>34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2">
        <f t="shared" si="2"/>
        <v>20.128205128205128</v>
      </c>
    </row>
    <row r="50" spans="1:11" s="52" customFormat="1" ht="20.25" customHeight="1" thickBot="1">
      <c r="A50" s="213" t="s">
        <v>35</v>
      </c>
      <c r="B50" s="214" t="s">
        <v>36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2">
        <f t="shared" si="2"/>
        <v>4.9504950495049505</v>
      </c>
    </row>
    <row r="51" spans="1:11" s="52" customFormat="1" ht="20.25" customHeight="1" thickBot="1">
      <c r="A51" s="217" t="s">
        <v>37</v>
      </c>
      <c r="B51" s="218" t="s">
        <v>38</v>
      </c>
      <c r="C51" s="181">
        <v>10</v>
      </c>
      <c r="D51" s="181">
        <v>0</v>
      </c>
      <c r="E51" s="181">
        <v>0</v>
      </c>
      <c r="F51" s="181">
        <v>0</v>
      </c>
      <c r="G51" s="51">
        <v>0.3</v>
      </c>
      <c r="H51" s="51">
        <v>0.3</v>
      </c>
      <c r="I51" s="51">
        <v>0.5</v>
      </c>
      <c r="J51" s="219">
        <f t="shared" si="3"/>
        <v>166.66666666666669</v>
      </c>
      <c r="K51" s="220">
        <f t="shared" si="2"/>
        <v>16.666666666666671</v>
      </c>
    </row>
    <row r="52" spans="1:11" s="52" customFormat="1" ht="21.75" customHeight="1" thickBot="1">
      <c r="A52" s="376" t="s">
        <v>41</v>
      </c>
      <c r="B52" s="377"/>
      <c r="C52" s="207">
        <v>100</v>
      </c>
      <c r="D52" s="207"/>
      <c r="E52" s="207"/>
      <c r="F52" s="207"/>
      <c r="G52" s="207"/>
      <c r="H52" s="149"/>
      <c r="I52" s="149"/>
      <c r="J52" s="149"/>
      <c r="K52" s="221">
        <f>SUM(K40:K51)</f>
        <v>570.43462916767794</v>
      </c>
    </row>
    <row r="53" spans="1:11" s="52" customFormat="1" ht="25.5" customHeight="1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</row>
    <row r="54" spans="1:11" s="61" customFormat="1" ht="18.75">
      <c r="B54" s="61" t="s">
        <v>239</v>
      </c>
      <c r="C54" s="62"/>
    </row>
    <row r="55" spans="1:11" s="61" customFormat="1" ht="18.75">
      <c r="B55" s="61" t="s">
        <v>240</v>
      </c>
      <c r="C55" s="375" t="s">
        <v>242</v>
      </c>
      <c r="D55" s="375"/>
      <c r="E55" s="375"/>
      <c r="F55" s="375"/>
      <c r="G55" s="375"/>
      <c r="H55" s="375"/>
      <c r="I55" s="375"/>
      <c r="J55" s="375"/>
    </row>
    <row r="56" spans="1:11" s="61" customFormat="1" ht="18.75">
      <c r="C56" s="208"/>
      <c r="D56" s="208"/>
      <c r="E56" s="208"/>
      <c r="F56" s="208"/>
    </row>
    <row r="57" spans="1:11" s="61" customFormat="1" ht="18.75">
      <c r="B57" s="61" t="s">
        <v>241</v>
      </c>
      <c r="C57" s="375" t="s">
        <v>243</v>
      </c>
      <c r="D57" s="375"/>
      <c r="E57" s="375"/>
      <c r="F57" s="375"/>
      <c r="G57" s="375"/>
      <c r="H57" s="375"/>
      <c r="I57" s="375"/>
      <c r="J57" s="375"/>
    </row>
    <row r="58" spans="1:11" s="61" customFormat="1" ht="18.75">
      <c r="C58" s="62"/>
    </row>
    <row r="59" spans="1:11" s="61" customFormat="1" ht="18.75">
      <c r="B59" s="61" t="s">
        <v>244</v>
      </c>
      <c r="C59" s="62"/>
    </row>
  </sheetData>
  <mergeCells count="16">
    <mergeCell ref="A1:K1"/>
    <mergeCell ref="A2:K2"/>
    <mergeCell ref="A3:K3"/>
    <mergeCell ref="A4:K4"/>
    <mergeCell ref="A53:K53"/>
    <mergeCell ref="C26:I26"/>
    <mergeCell ref="C22:J22"/>
    <mergeCell ref="C24:J24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10" sqref="O10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90" t="s">
        <v>122</v>
      </c>
      <c r="B1" s="390"/>
      <c r="C1" s="390"/>
      <c r="D1" s="390"/>
      <c r="E1" s="390"/>
    </row>
    <row r="2" spans="1:18">
      <c r="A2" s="390" t="s">
        <v>3</v>
      </c>
      <c r="B2" s="390"/>
      <c r="C2" s="390"/>
      <c r="D2" s="390"/>
      <c r="E2" s="390"/>
    </row>
    <row r="3" spans="1:18" ht="18.75">
      <c r="A3" s="391" t="s">
        <v>58</v>
      </c>
      <c r="B3" s="391"/>
      <c r="C3" s="391"/>
      <c r="D3" s="391"/>
      <c r="E3" s="391"/>
    </row>
    <row r="4" spans="1:18" ht="18.75">
      <c r="A4" s="391" t="s">
        <v>185</v>
      </c>
      <c r="B4" s="391"/>
      <c r="C4" s="391"/>
      <c r="D4" s="391"/>
      <c r="E4" s="391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1" t="s">
        <v>264</v>
      </c>
      <c r="O6" s="32" t="s">
        <v>286</v>
      </c>
    </row>
    <row r="7" spans="1:18" ht="22.5" customHeight="1">
      <c r="A7" s="382" t="s">
        <v>43</v>
      </c>
      <c r="B7" s="23">
        <f>B8/B9</f>
        <v>0.64885823725658742</v>
      </c>
      <c r="C7" s="8" t="s">
        <v>123</v>
      </c>
      <c r="D7" s="392" t="s">
        <v>126</v>
      </c>
      <c r="E7" s="379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0.58518402565997552</v>
      </c>
      <c r="Q7" s="325"/>
      <c r="R7" s="54"/>
    </row>
    <row r="8" spans="1:18" ht="36" customHeight="1">
      <c r="A8" s="383"/>
      <c r="B8" s="12">
        <v>7373516</v>
      </c>
      <c r="C8" s="8" t="s">
        <v>124</v>
      </c>
      <c r="D8" s="392"/>
      <c r="E8" s="379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5">
        <v>30456235</v>
      </c>
      <c r="Q8" s="325"/>
    </row>
    <row r="9" spans="1:18" ht="51" customHeight="1">
      <c r="A9" s="384"/>
      <c r="B9" s="13">
        <v>11363832</v>
      </c>
      <c r="C9" s="8" t="s">
        <v>125</v>
      </c>
      <c r="D9" s="392"/>
      <c r="E9" s="379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5">
        <v>52045568</v>
      </c>
      <c r="Q9" s="325"/>
    </row>
    <row r="10" spans="1:18" ht="21" customHeight="1">
      <c r="A10" s="382" t="s">
        <v>44</v>
      </c>
      <c r="B10" s="24">
        <f>B11/B12</f>
        <v>2.772128275039617E-3</v>
      </c>
      <c r="C10" s="9" t="s">
        <v>128</v>
      </c>
      <c r="D10" s="382" t="s">
        <v>187</v>
      </c>
      <c r="E10" s="379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2.997239423746903E-2</v>
      </c>
      <c r="R10" s="54"/>
    </row>
    <row r="11" spans="1:18" ht="53.25" customHeight="1">
      <c r="A11" s="383"/>
      <c r="B11" s="22">
        <v>31502</v>
      </c>
      <c r="C11" s="6" t="s">
        <v>129</v>
      </c>
      <c r="D11" s="383"/>
      <c r="E11" s="379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5">
        <v>647084</v>
      </c>
      <c r="Q11" s="325"/>
    </row>
    <row r="12" spans="1:18" ht="62.25" customHeight="1">
      <c r="A12" s="384"/>
      <c r="B12" s="14">
        <v>11363832</v>
      </c>
      <c r="C12" s="6" t="s">
        <v>130</v>
      </c>
      <c r="D12" s="384"/>
      <c r="E12" s="379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7">
        <v>21589333</v>
      </c>
      <c r="Q12" s="325"/>
    </row>
    <row r="13" spans="1:18" ht="17.25" customHeight="1">
      <c r="A13" s="379" t="s">
        <v>45</v>
      </c>
      <c r="B13" s="15">
        <f>B14/B15</f>
        <v>124041.05753968254</v>
      </c>
      <c r="C13" s="6" t="s">
        <v>132</v>
      </c>
      <c r="D13" s="379" t="s">
        <v>188</v>
      </c>
      <c r="E13" s="385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148043.68055555556</v>
      </c>
      <c r="R13" s="54"/>
    </row>
    <row r="14" spans="1:18" ht="66.75" customHeight="1">
      <c r="A14" s="379"/>
      <c r="B14" s="14">
        <v>62516693</v>
      </c>
      <c r="C14" s="6" t="s">
        <v>133</v>
      </c>
      <c r="D14" s="379"/>
      <c r="E14" s="385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53295725</v>
      </c>
      <c r="P14" s="325"/>
      <c r="Q14" s="325"/>
    </row>
    <row r="15" spans="1:18" ht="81" customHeight="1">
      <c r="A15" s="379"/>
      <c r="B15" s="22">
        <v>504</v>
      </c>
      <c r="C15" s="53" t="s">
        <v>134</v>
      </c>
      <c r="D15" s="379"/>
      <c r="E15" s="385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5">
        <v>360</v>
      </c>
      <c r="P15" s="325"/>
      <c r="Q15" s="325"/>
    </row>
    <row r="16" spans="1:18">
      <c r="A16" s="379" t="s">
        <v>46</v>
      </c>
      <c r="B16" s="17">
        <f>B17/B19</f>
        <v>5.5058848137383141</v>
      </c>
      <c r="C16" s="6" t="s">
        <v>135</v>
      </c>
      <c r="D16" s="379" t="s">
        <v>140</v>
      </c>
      <c r="E16" s="379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6">
        <f>O17/O19</f>
        <v>2.4545718674888191</v>
      </c>
      <c r="P16" s="325"/>
      <c r="Q16" s="325"/>
      <c r="R16" s="54"/>
    </row>
    <row r="17" spans="1:18" s="87" customFormat="1" ht="59.25" customHeight="1">
      <c r="A17" s="379"/>
      <c r="B17" s="92">
        <v>62516693</v>
      </c>
      <c r="C17" s="83" t="s">
        <v>261</v>
      </c>
      <c r="D17" s="379"/>
      <c r="E17" s="379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53295725</v>
      </c>
      <c r="P17" s="337"/>
      <c r="Q17" s="337"/>
    </row>
    <row r="18" spans="1:18" ht="39">
      <c r="A18" s="379"/>
      <c r="B18" s="14"/>
      <c r="C18" s="6" t="s">
        <v>137</v>
      </c>
      <c r="D18" s="379"/>
      <c r="E18" s="379"/>
      <c r="F18" s="31"/>
      <c r="G18" s="34"/>
      <c r="H18" s="34"/>
      <c r="I18" s="66"/>
      <c r="J18" s="34"/>
      <c r="K18" s="70"/>
      <c r="L18" s="70"/>
      <c r="M18" s="70"/>
      <c r="N18" s="138"/>
      <c r="O18" s="125"/>
      <c r="P18" s="325"/>
      <c r="Q18" s="325"/>
    </row>
    <row r="19" spans="1:18">
      <c r="A19" s="379"/>
      <c r="B19" s="15">
        <f>(11345213+11363832)/2</f>
        <v>11354522.5</v>
      </c>
      <c r="C19" s="6" t="s">
        <v>138</v>
      </c>
      <c r="D19" s="379"/>
      <c r="E19" s="379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(21836346+O12)/2</f>
        <v>21712839.5</v>
      </c>
      <c r="P19" s="325"/>
      <c r="Q19" s="325"/>
    </row>
    <row r="20" spans="1:18" ht="43.5" customHeight="1">
      <c r="A20" s="379"/>
      <c r="B20" s="14"/>
      <c r="C20" s="6" t="s">
        <v>139</v>
      </c>
      <c r="D20" s="379"/>
      <c r="E20" s="379"/>
      <c r="F20" s="31"/>
      <c r="G20" s="34"/>
      <c r="H20" s="34"/>
      <c r="I20" s="66"/>
      <c r="J20" s="34"/>
      <c r="K20" s="70"/>
      <c r="L20" s="70"/>
      <c r="M20" s="70"/>
      <c r="N20" s="138"/>
      <c r="O20" s="125"/>
      <c r="P20" s="325"/>
      <c r="Q20" s="325"/>
    </row>
    <row r="21" spans="1:18" ht="26.25">
      <c r="A21" s="379" t="s">
        <v>47</v>
      </c>
      <c r="B21" s="17">
        <f>B22/B23</f>
        <v>0.7</v>
      </c>
      <c r="C21" s="6" t="s">
        <v>142</v>
      </c>
      <c r="D21" s="379" t="s">
        <v>146</v>
      </c>
      <c r="E21" s="379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54"/>
    </row>
    <row r="22" spans="1:18" ht="39">
      <c r="A22" s="379"/>
      <c r="B22" s="14">
        <v>62516693</v>
      </c>
      <c r="C22" s="6" t="s">
        <v>143</v>
      </c>
      <c r="D22" s="379"/>
      <c r="E22" s="379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53295725</v>
      </c>
      <c r="P22" s="325"/>
      <c r="Q22" s="325"/>
    </row>
    <row r="23" spans="1:18" ht="77.25">
      <c r="A23" s="379"/>
      <c r="B23" s="25">
        <f>B22/70*100</f>
        <v>89309561.428571433</v>
      </c>
      <c r="C23" s="6" t="s">
        <v>215</v>
      </c>
      <c r="D23" s="379"/>
      <c r="E23" s="379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60425992.06349206</v>
      </c>
      <c r="P23" s="325"/>
      <c r="Q23" s="325"/>
    </row>
    <row r="24" spans="1:18" ht="26.25">
      <c r="A24" s="379"/>
      <c r="B24" s="14">
        <v>0</v>
      </c>
      <c r="C24" s="6" t="s">
        <v>144</v>
      </c>
      <c r="D24" s="379"/>
      <c r="E24" s="379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  <c r="P24" s="325"/>
      <c r="Q24" s="325"/>
    </row>
    <row r="25" spans="1:18" ht="32.25" customHeight="1">
      <c r="A25" s="379"/>
      <c r="B25" s="14">
        <v>0</v>
      </c>
      <c r="C25" s="6" t="s">
        <v>145</v>
      </c>
      <c r="D25" s="379"/>
      <c r="E25" s="379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  <c r="P25" s="325"/>
      <c r="Q25" s="325"/>
    </row>
    <row r="26" spans="1:18">
      <c r="A26" s="379" t="s">
        <v>48</v>
      </c>
      <c r="B26" s="16">
        <f>B27/B28</f>
        <v>1.8199763213522492E-2</v>
      </c>
      <c r="C26" s="6" t="s">
        <v>148</v>
      </c>
      <c r="D26" s="382" t="s">
        <v>190</v>
      </c>
      <c r="E26" s="379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7">
        <f>O27/O28</f>
        <v>2.7500000000000004E-2</v>
      </c>
      <c r="R26" s="54"/>
    </row>
    <row r="27" spans="1:18" ht="58.5" customHeight="1">
      <c r="A27" s="379"/>
      <c r="B27" s="14">
        <v>1018215</v>
      </c>
      <c r="C27" s="6" t="s">
        <v>149</v>
      </c>
      <c r="D27" s="383"/>
      <c r="E27" s="379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1374063.0475000001</v>
      </c>
      <c r="P27" s="325"/>
      <c r="Q27" s="325"/>
    </row>
    <row r="28" spans="1:18" ht="32.25" customHeight="1">
      <c r="A28" s="379"/>
      <c r="B28" s="14">
        <v>55946607</v>
      </c>
      <c r="C28" s="6" t="s">
        <v>150</v>
      </c>
      <c r="D28" s="384"/>
      <c r="E28" s="379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5">
        <v>49965929</v>
      </c>
      <c r="P28" s="325"/>
      <c r="Q28" s="325"/>
    </row>
    <row r="29" spans="1:18">
      <c r="A29" s="379" t="s">
        <v>49</v>
      </c>
      <c r="B29" s="14"/>
      <c r="C29" s="6" t="s">
        <v>152</v>
      </c>
      <c r="D29" s="3" t="s">
        <v>156</v>
      </c>
      <c r="E29" s="379" t="s">
        <v>160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79"/>
      <c r="B30" s="14">
        <v>0</v>
      </c>
      <c r="C30" s="6" t="s">
        <v>153</v>
      </c>
      <c r="D30" s="3" t="s">
        <v>157</v>
      </c>
      <c r="E30" s="379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79"/>
      <c r="B31" s="14">
        <v>0</v>
      </c>
      <c r="C31" s="6" t="s">
        <v>154</v>
      </c>
      <c r="D31" s="3" t="s">
        <v>158</v>
      </c>
      <c r="E31" s="379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79"/>
      <c r="C32" s="5" t="s">
        <v>155</v>
      </c>
      <c r="D32" s="3" t="s">
        <v>159</v>
      </c>
      <c r="E32" s="379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79" t="s">
        <v>161</v>
      </c>
      <c r="B33" s="14"/>
      <c r="C33" s="6" t="s">
        <v>162</v>
      </c>
      <c r="D33" s="379" t="s">
        <v>166</v>
      </c>
      <c r="E33" s="379" t="s">
        <v>167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79"/>
      <c r="B34" s="14">
        <v>0</v>
      </c>
      <c r="C34" s="6" t="s">
        <v>163</v>
      </c>
      <c r="D34" s="379"/>
      <c r="E34" s="379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79"/>
      <c r="B35" s="14">
        <v>0</v>
      </c>
      <c r="C35" s="6" t="s">
        <v>164</v>
      </c>
      <c r="D35" s="379"/>
      <c r="E35" s="379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79"/>
      <c r="B36" s="14"/>
      <c r="C36" s="5" t="s">
        <v>165</v>
      </c>
      <c r="D36" s="379"/>
      <c r="E36" s="379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79" t="s">
        <v>51</v>
      </c>
      <c r="B37" s="17">
        <f>B38/B39</f>
        <v>15.782976190476191</v>
      </c>
      <c r="C37" s="6" t="s">
        <v>168</v>
      </c>
      <c r="D37" s="382" t="s">
        <v>193</v>
      </c>
      <c r="E37" s="382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6">
        <f>O38/O39</f>
        <v>6.8055555555555554</v>
      </c>
      <c r="R37" s="54"/>
    </row>
    <row r="38" spans="1:18" ht="26.25">
      <c r="A38" s="379"/>
      <c r="B38" s="15">
        <v>7954.62</v>
      </c>
      <c r="C38" s="6" t="s">
        <v>169</v>
      </c>
      <c r="D38" s="383"/>
      <c r="E38" s="383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5">
        <v>2450</v>
      </c>
    </row>
    <row r="39" spans="1:18" ht="29.25" customHeight="1">
      <c r="A39" s="379"/>
      <c r="B39" s="14">
        <v>504</v>
      </c>
      <c r="C39" s="6" t="s">
        <v>134</v>
      </c>
      <c r="D39" s="384"/>
      <c r="E39" s="384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5">
        <f>O15</f>
        <v>360</v>
      </c>
    </row>
    <row r="40" spans="1:18" ht="21.75" customHeight="1">
      <c r="A40" s="379" t="s">
        <v>52</v>
      </c>
      <c r="B40" s="16">
        <f>509/498</f>
        <v>1.0220883534136547</v>
      </c>
      <c r="C40" s="6" t="s">
        <v>171</v>
      </c>
      <c r="D40" s="379" t="s">
        <v>173</v>
      </c>
      <c r="E40" s="379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79"/>
      <c r="B41" s="88" t="s">
        <v>232</v>
      </c>
      <c r="C41" s="120" t="s">
        <v>260</v>
      </c>
      <c r="D41" s="379"/>
      <c r="E41" s="379"/>
      <c r="F41" s="89"/>
      <c r="G41" s="90" t="s">
        <v>231</v>
      </c>
      <c r="H41" s="90" t="s">
        <v>234</v>
      </c>
      <c r="I41" s="88" t="s">
        <v>235</v>
      </c>
      <c r="J41" s="90" t="s">
        <v>233</v>
      </c>
      <c r="K41" s="121" t="s">
        <v>248</v>
      </c>
      <c r="L41" s="121"/>
      <c r="M41" s="122" t="s">
        <v>252</v>
      </c>
      <c r="N41" s="141" t="s">
        <v>265</v>
      </c>
      <c r="O41" s="141" t="s">
        <v>300</v>
      </c>
      <c r="P41" s="228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62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80" t="s">
        <v>191</v>
      </c>
      <c r="B47" s="380"/>
      <c r="C47" s="380"/>
      <c r="D47" s="380"/>
      <c r="E47" s="380"/>
      <c r="N47" s="142"/>
    </row>
    <row r="48" spans="1:18" ht="15.75">
      <c r="A48" s="381" t="s">
        <v>192</v>
      </c>
      <c r="B48" s="381"/>
      <c r="C48" s="381"/>
      <c r="D48" s="381"/>
      <c r="E48" s="381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89"/>
      <c r="B51" s="389"/>
      <c r="C51" s="389"/>
      <c r="D51" s="389"/>
      <c r="E51" s="389"/>
      <c r="N51" s="142"/>
    </row>
    <row r="52" spans="1:14" ht="15.75">
      <c r="A52" s="389"/>
      <c r="B52" s="389"/>
      <c r="C52" s="389"/>
      <c r="D52" s="389"/>
      <c r="E52" s="389"/>
      <c r="N52" s="142"/>
    </row>
    <row r="53" spans="1:14">
      <c r="A53" s="386" t="s">
        <v>122</v>
      </c>
      <c r="B53" s="386"/>
      <c r="C53" s="386"/>
      <c r="D53" s="386"/>
      <c r="E53" s="386"/>
      <c r="N53" s="142"/>
    </row>
    <row r="54" spans="1:14">
      <c r="A54" s="386" t="s">
        <v>3</v>
      </c>
      <c r="B54" s="386"/>
      <c r="C54" s="386"/>
      <c r="D54" s="386"/>
      <c r="E54" s="386"/>
      <c r="N54" s="142"/>
    </row>
    <row r="55" spans="1:14" ht="18.75">
      <c r="A55" s="387" t="s">
        <v>58</v>
      </c>
      <c r="B55" s="387"/>
      <c r="C55" s="387"/>
      <c r="D55" s="387"/>
      <c r="E55" s="387"/>
      <c r="N55" s="142"/>
    </row>
    <row r="56" spans="1:14" ht="18.75">
      <c r="A56" s="387" t="s">
        <v>238</v>
      </c>
      <c r="B56" s="387"/>
      <c r="C56" s="387"/>
      <c r="D56" s="387"/>
      <c r="E56" s="387"/>
      <c r="N56" s="142"/>
    </row>
    <row r="57" spans="1:14" ht="16.5" thickBot="1">
      <c r="A57" s="44" t="s">
        <v>62</v>
      </c>
      <c r="B57" s="44"/>
      <c r="C57" s="45"/>
      <c r="D57" s="45"/>
      <c r="E57" s="45"/>
      <c r="N57" s="142"/>
    </row>
    <row r="58" spans="1:14" ht="33.75" customHeight="1" thickBot="1">
      <c r="A58" s="46" t="s">
        <v>7</v>
      </c>
      <c r="B58" s="47" t="s">
        <v>207</v>
      </c>
      <c r="C58" s="46" t="s">
        <v>59</v>
      </c>
      <c r="D58" s="46" t="s">
        <v>186</v>
      </c>
      <c r="E58" s="46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82" t="s">
        <v>43</v>
      </c>
      <c r="B59" s="23">
        <f>B60/B61</f>
        <v>0.64885823725658742</v>
      </c>
      <c r="C59" s="8" t="s">
        <v>123</v>
      </c>
      <c r="D59" s="388" t="s">
        <v>126</v>
      </c>
      <c r="E59" s="379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83"/>
      <c r="B60" s="40">
        <v>7373516</v>
      </c>
      <c r="C60" s="8" t="s">
        <v>124</v>
      </c>
      <c r="D60" s="388"/>
      <c r="E60" s="379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84"/>
      <c r="B61" s="41">
        <v>11363832</v>
      </c>
      <c r="C61" s="8" t="s">
        <v>125</v>
      </c>
      <c r="D61" s="388"/>
      <c r="E61" s="379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82" t="s">
        <v>44</v>
      </c>
      <c r="B62" s="24">
        <f>B63/B64</f>
        <v>2.772128275039617E-3</v>
      </c>
      <c r="C62" s="9" t="s">
        <v>128</v>
      </c>
      <c r="D62" s="382" t="s">
        <v>187</v>
      </c>
      <c r="E62" s="379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83"/>
      <c r="B63" s="22">
        <v>31502</v>
      </c>
      <c r="C63" s="6" t="s">
        <v>129</v>
      </c>
      <c r="D63" s="383"/>
      <c r="E63" s="379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84"/>
      <c r="B64" s="39">
        <v>11363832</v>
      </c>
      <c r="C64" s="6" t="s">
        <v>130</v>
      </c>
      <c r="D64" s="384"/>
      <c r="E64" s="379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9" t="s">
        <v>45</v>
      </c>
      <c r="B65" s="26">
        <f>B66/B67</f>
        <v>124041.05753968254</v>
      </c>
      <c r="C65" s="6" t="s">
        <v>132</v>
      </c>
      <c r="D65" s="379" t="s">
        <v>188</v>
      </c>
      <c r="E65" s="385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79"/>
      <c r="B66" s="39">
        <v>62516693</v>
      </c>
      <c r="C66" s="6" t="s">
        <v>133</v>
      </c>
      <c r="D66" s="379"/>
      <c r="E66" s="385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79"/>
      <c r="B67" s="22">
        <v>504</v>
      </c>
      <c r="C67" s="6" t="s">
        <v>134</v>
      </c>
      <c r="D67" s="379"/>
      <c r="E67" s="385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79" t="s">
        <v>46</v>
      </c>
      <c r="B68" s="17">
        <f>B69/B71</f>
        <v>5.5058848137383141</v>
      </c>
      <c r="C68" s="6" t="s">
        <v>135</v>
      </c>
      <c r="D68" s="379" t="s">
        <v>140</v>
      </c>
      <c r="E68" s="379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9"/>
      <c r="B69" s="39">
        <v>62516693</v>
      </c>
      <c r="C69" s="6" t="s">
        <v>136</v>
      </c>
      <c r="D69" s="379"/>
      <c r="E69" s="379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9"/>
      <c r="B70" s="39"/>
      <c r="C70" s="6" t="s">
        <v>137</v>
      </c>
      <c r="D70" s="379"/>
      <c r="E70" s="379"/>
      <c r="F70" s="31"/>
      <c r="G70" s="34"/>
      <c r="H70" s="34"/>
      <c r="I70" s="66"/>
      <c r="J70" s="34"/>
    </row>
    <row r="71" spans="1:10">
      <c r="A71" s="379"/>
      <c r="B71" s="26">
        <f>(11345213+11363832)/2</f>
        <v>11354522.5</v>
      </c>
      <c r="C71" s="6" t="s">
        <v>138</v>
      </c>
      <c r="D71" s="379"/>
      <c r="E71" s="379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9"/>
      <c r="B72" s="39"/>
      <c r="C72" s="6" t="s">
        <v>139</v>
      </c>
      <c r="D72" s="379"/>
      <c r="E72" s="379"/>
      <c r="F72" s="31"/>
      <c r="G72" s="34"/>
      <c r="H72" s="34"/>
      <c r="I72" s="66"/>
      <c r="J72" s="34"/>
    </row>
    <row r="73" spans="1:10" ht="26.25">
      <c r="A73" s="379" t="s">
        <v>47</v>
      </c>
      <c r="B73" s="17">
        <f>B74/B75</f>
        <v>0.7</v>
      </c>
      <c r="C73" s="6" t="s">
        <v>142</v>
      </c>
      <c r="D73" s="379" t="s">
        <v>146</v>
      </c>
      <c r="E73" s="379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9"/>
      <c r="B74" s="39">
        <v>62516693</v>
      </c>
      <c r="C74" s="6" t="s">
        <v>143</v>
      </c>
      <c r="D74" s="379"/>
      <c r="E74" s="379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9"/>
      <c r="B75" s="25">
        <f>B74/70*100</f>
        <v>89309561.428571433</v>
      </c>
      <c r="C75" s="6" t="s">
        <v>215</v>
      </c>
      <c r="D75" s="379"/>
      <c r="E75" s="379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9"/>
      <c r="B76" s="39">
        <v>0</v>
      </c>
      <c r="C76" s="6" t="s">
        <v>144</v>
      </c>
      <c r="D76" s="379"/>
      <c r="E76" s="379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79"/>
      <c r="B77" s="39">
        <v>0</v>
      </c>
      <c r="C77" s="6" t="s">
        <v>145</v>
      </c>
      <c r="D77" s="379"/>
      <c r="E77" s="379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79" t="s">
        <v>48</v>
      </c>
      <c r="B78" s="16">
        <f>B79/B80</f>
        <v>1.8199763213522492E-2</v>
      </c>
      <c r="C78" s="6" t="s">
        <v>148</v>
      </c>
      <c r="D78" s="382" t="s">
        <v>190</v>
      </c>
      <c r="E78" s="379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9"/>
      <c r="B79" s="39">
        <v>1018215</v>
      </c>
      <c r="C79" s="6" t="s">
        <v>149</v>
      </c>
      <c r="D79" s="383"/>
      <c r="E79" s="379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9"/>
      <c r="B80" s="39">
        <v>55946607</v>
      </c>
      <c r="C80" s="6" t="s">
        <v>150</v>
      </c>
      <c r="D80" s="384"/>
      <c r="E80" s="379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79" t="s">
        <v>49</v>
      </c>
      <c r="B81" s="39"/>
      <c r="C81" s="6" t="s">
        <v>152</v>
      </c>
      <c r="D81" s="39" t="s">
        <v>156</v>
      </c>
      <c r="E81" s="379" t="s">
        <v>160</v>
      </c>
      <c r="F81" s="31"/>
      <c r="G81" s="34"/>
      <c r="H81" s="34"/>
      <c r="I81" s="67"/>
      <c r="J81" s="49"/>
    </row>
    <row r="82" spans="1:10" ht="26.25">
      <c r="A82" s="379"/>
      <c r="B82" s="39">
        <v>0</v>
      </c>
      <c r="C82" s="6" t="s">
        <v>153</v>
      </c>
      <c r="D82" s="39" t="s">
        <v>157</v>
      </c>
      <c r="E82" s="379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79"/>
      <c r="B83" s="39">
        <v>0</v>
      </c>
      <c r="C83" s="6" t="s">
        <v>154</v>
      </c>
      <c r="D83" s="39" t="s">
        <v>158</v>
      </c>
      <c r="E83" s="379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79"/>
      <c r="C84" s="5" t="s">
        <v>155</v>
      </c>
      <c r="D84" s="39" t="s">
        <v>159</v>
      </c>
      <c r="E84" s="379"/>
      <c r="F84" s="31"/>
      <c r="G84" s="70"/>
      <c r="H84" s="70"/>
      <c r="I84" s="70"/>
      <c r="J84" s="34"/>
    </row>
    <row r="85" spans="1:10">
      <c r="A85" s="379" t="s">
        <v>161</v>
      </c>
      <c r="B85" s="39"/>
      <c r="C85" s="6" t="s">
        <v>162</v>
      </c>
      <c r="D85" s="379" t="s">
        <v>166</v>
      </c>
      <c r="E85" s="379" t="s">
        <v>167</v>
      </c>
      <c r="F85" s="31"/>
      <c r="G85" s="66"/>
      <c r="H85" s="66"/>
      <c r="I85" s="67"/>
      <c r="J85" s="49"/>
    </row>
    <row r="86" spans="1:10" ht="26.25">
      <c r="A86" s="379"/>
      <c r="B86" s="39">
        <v>0</v>
      </c>
      <c r="C86" s="6" t="s">
        <v>163</v>
      </c>
      <c r="D86" s="379"/>
      <c r="E86" s="379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79"/>
      <c r="B87" s="39">
        <v>0</v>
      </c>
      <c r="C87" s="6" t="s">
        <v>164</v>
      </c>
      <c r="D87" s="379"/>
      <c r="E87" s="379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79"/>
      <c r="B88" s="39"/>
      <c r="C88" s="5" t="s">
        <v>165</v>
      </c>
      <c r="D88" s="379"/>
      <c r="E88" s="379"/>
      <c r="F88" s="31"/>
      <c r="G88" s="34"/>
      <c r="H88" s="34"/>
      <c r="I88" s="66"/>
      <c r="J88" s="34"/>
    </row>
    <row r="89" spans="1:10" ht="18" customHeight="1">
      <c r="A89" s="379" t="s">
        <v>51</v>
      </c>
      <c r="B89" s="17">
        <f>B90/B91</f>
        <v>15.782976190476191</v>
      </c>
      <c r="C89" s="6" t="s">
        <v>168</v>
      </c>
      <c r="D89" s="382" t="s">
        <v>193</v>
      </c>
      <c r="E89" s="382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9"/>
      <c r="B90" s="26">
        <v>7954.62</v>
      </c>
      <c r="C90" s="6" t="s">
        <v>169</v>
      </c>
      <c r="D90" s="383"/>
      <c r="E90" s="383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9"/>
      <c r="B91" s="39">
        <v>504</v>
      </c>
      <c r="C91" s="6" t="s">
        <v>134</v>
      </c>
      <c r="D91" s="384"/>
      <c r="E91" s="384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79" t="s">
        <v>52</v>
      </c>
      <c r="B92" s="16">
        <f>509/498</f>
        <v>1.0220883534136547</v>
      </c>
      <c r="C92" s="6" t="s">
        <v>171</v>
      </c>
      <c r="D92" s="379" t="s">
        <v>173</v>
      </c>
      <c r="E92" s="379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9"/>
      <c r="B93" s="39" t="s">
        <v>232</v>
      </c>
      <c r="C93" s="6" t="s">
        <v>172</v>
      </c>
      <c r="D93" s="379"/>
      <c r="E93" s="379"/>
      <c r="F93" s="31"/>
      <c r="G93" s="34" t="s">
        <v>231</v>
      </c>
      <c r="H93" s="34" t="s">
        <v>234</v>
      </c>
      <c r="I93" s="66" t="s">
        <v>235</v>
      </c>
      <c r="J93" s="34" t="s">
        <v>233</v>
      </c>
    </row>
    <row r="94" spans="1:10" ht="68.25" customHeight="1">
      <c r="A94" s="39" t="s">
        <v>175</v>
      </c>
      <c r="B94" s="39">
        <v>0</v>
      </c>
      <c r="C94" s="39" t="s">
        <v>176</v>
      </c>
      <c r="D94" s="39" t="s">
        <v>177</v>
      </c>
      <c r="E94" s="39" t="s">
        <v>121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216</v>
      </c>
      <c r="B95" s="39">
        <v>0</v>
      </c>
      <c r="C95" s="39" t="s">
        <v>178</v>
      </c>
      <c r="D95" s="39" t="s">
        <v>177</v>
      </c>
      <c r="E95" s="39" t="s">
        <v>121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55</v>
      </c>
      <c r="B96" s="39">
        <v>0</v>
      </c>
      <c r="C96" s="39" t="s">
        <v>179</v>
      </c>
      <c r="D96" s="39" t="s">
        <v>177</v>
      </c>
      <c r="E96" s="39" t="s">
        <v>121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80" t="s">
        <v>191</v>
      </c>
      <c r="B99" s="380"/>
      <c r="C99" s="380"/>
      <c r="D99" s="380"/>
      <c r="E99" s="380"/>
    </row>
    <row r="100" spans="1:5" ht="15.75">
      <c r="A100" s="381" t="s">
        <v>192</v>
      </c>
      <c r="B100" s="381"/>
      <c r="C100" s="381"/>
      <c r="D100" s="381"/>
      <c r="E100" s="381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8"/>
  <sheetViews>
    <sheetView topLeftCell="A46" workbookViewId="0">
      <selection activeCell="P57" sqref="P57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  <col min="18" max="18" width="9.140625" style="54"/>
  </cols>
  <sheetData>
    <row r="1" spans="1:18">
      <c r="A1" s="390" t="s">
        <v>57</v>
      </c>
      <c r="B1" s="390"/>
      <c r="C1" s="390"/>
      <c r="D1" s="390"/>
      <c r="E1" s="390"/>
      <c r="F1" s="390"/>
    </row>
    <row r="2" spans="1:18">
      <c r="A2" s="390" t="s">
        <v>3</v>
      </c>
      <c r="B2" s="390"/>
      <c r="C2" s="390"/>
      <c r="D2" s="390"/>
      <c r="E2" s="390"/>
      <c r="F2" s="390"/>
    </row>
    <row r="3" spans="1:18" ht="18.75">
      <c r="A3" s="391" t="s">
        <v>58</v>
      </c>
      <c r="B3" s="391"/>
      <c r="C3" s="391"/>
      <c r="D3" s="391"/>
      <c r="E3" s="391"/>
      <c r="F3" s="391"/>
    </row>
    <row r="4" spans="1:18" ht="18.75">
      <c r="A4" s="391" t="s">
        <v>194</v>
      </c>
      <c r="B4" s="391"/>
      <c r="C4" s="391"/>
      <c r="D4" s="391"/>
      <c r="E4" s="391"/>
      <c r="F4" s="391"/>
    </row>
    <row r="5" spans="1:18" ht="16.5" thickBot="1">
      <c r="A5" s="1" t="s">
        <v>1</v>
      </c>
      <c r="B5" s="97"/>
      <c r="C5" s="97"/>
    </row>
    <row r="6" spans="1:18" ht="34.5" customHeight="1" thickBot="1">
      <c r="A6" s="11" t="s">
        <v>7</v>
      </c>
      <c r="B6" s="98" t="s">
        <v>224</v>
      </c>
      <c r="C6" s="98" t="s">
        <v>207</v>
      </c>
      <c r="D6" s="99" t="s">
        <v>59</v>
      </c>
      <c r="E6" s="100" t="s">
        <v>186</v>
      </c>
      <c r="F6" s="101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9" t="s">
        <v>266</v>
      </c>
      <c r="P6" s="69" t="s">
        <v>285</v>
      </c>
    </row>
    <row r="7" spans="1:18" ht="27" customHeight="1" thickBot="1">
      <c r="A7" s="396" t="s">
        <v>61</v>
      </c>
      <c r="B7" s="397"/>
      <c r="C7" s="397"/>
      <c r="D7" s="398"/>
      <c r="E7" s="398"/>
      <c r="F7" s="399"/>
      <c r="H7" s="30"/>
      <c r="I7" s="30"/>
      <c r="J7" s="30"/>
      <c r="K7" s="102"/>
      <c r="L7" s="30"/>
      <c r="M7" s="30"/>
      <c r="N7" s="30"/>
      <c r="O7" s="69"/>
      <c r="P7" s="69"/>
    </row>
    <row r="8" spans="1:18" ht="31.5" customHeight="1">
      <c r="A8" s="383" t="s">
        <v>195</v>
      </c>
      <c r="B8" s="25">
        <f>517502+507626+B18</f>
        <v>2469678</v>
      </c>
      <c r="C8" s="25">
        <f>517502+507626+C18</f>
        <v>2469678</v>
      </c>
      <c r="D8" s="103" t="s">
        <v>222</v>
      </c>
      <c r="E8" s="395" t="s">
        <v>196</v>
      </c>
      <c r="F8" s="395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2506093+70063+724497</f>
        <v>3300653</v>
      </c>
      <c r="Q8" s="54"/>
      <c r="R8" s="325"/>
    </row>
    <row r="9" spans="1:18" ht="16.5" customHeight="1">
      <c r="A9" s="383"/>
      <c r="B9" s="68"/>
      <c r="C9" s="68"/>
      <c r="D9" s="68" t="s">
        <v>63</v>
      </c>
      <c r="E9" s="392"/>
      <c r="F9" s="392"/>
      <c r="H9" s="68"/>
      <c r="I9" s="68"/>
      <c r="J9" s="68"/>
      <c r="K9" s="68"/>
      <c r="L9" s="30"/>
      <c r="M9" s="30"/>
      <c r="N9" s="30"/>
      <c r="O9" s="69"/>
      <c r="P9" s="69"/>
    </row>
    <row r="10" spans="1:18" ht="16.5" customHeight="1">
      <c r="A10" s="383"/>
      <c r="B10" s="392">
        <f>337904+150463+507626</f>
        <v>995993</v>
      </c>
      <c r="C10" s="392">
        <f>337904+150463+507626</f>
        <v>995993</v>
      </c>
      <c r="D10" s="68" t="s">
        <v>64</v>
      </c>
      <c r="E10" s="392"/>
      <c r="F10" s="392"/>
      <c r="H10" s="392">
        <f>112665+62167+125992</f>
        <v>300824</v>
      </c>
      <c r="I10" s="392">
        <f>225145+102829+418386</f>
        <v>746360</v>
      </c>
      <c r="J10" s="392">
        <f>337904+150463+507626</f>
        <v>995993</v>
      </c>
      <c r="K10" s="401">
        <f>J10/3*4</f>
        <v>1327990.6666666667</v>
      </c>
      <c r="L10" s="401"/>
      <c r="M10" s="401"/>
      <c r="N10" s="401"/>
      <c r="O10" s="401"/>
      <c r="P10" s="401"/>
    </row>
    <row r="11" spans="1:18" ht="16.5" customHeight="1">
      <c r="A11" s="383"/>
      <c r="B11" s="392"/>
      <c r="C11" s="392"/>
      <c r="D11" s="68" t="s">
        <v>65</v>
      </c>
      <c r="E11" s="392"/>
      <c r="F11" s="392"/>
      <c r="H11" s="392"/>
      <c r="I11" s="392"/>
      <c r="J11" s="392"/>
      <c r="K11" s="401"/>
      <c r="L11" s="401"/>
      <c r="M11" s="401"/>
      <c r="N11" s="401"/>
      <c r="O11" s="401"/>
      <c r="P11" s="401"/>
    </row>
    <row r="12" spans="1:18" ht="16.5" customHeight="1">
      <c r="A12" s="383"/>
      <c r="B12" s="392"/>
      <c r="C12" s="392"/>
      <c r="D12" s="68" t="s">
        <v>66</v>
      </c>
      <c r="E12" s="392"/>
      <c r="F12" s="392"/>
      <c r="H12" s="392"/>
      <c r="I12" s="392"/>
      <c r="J12" s="392"/>
      <c r="K12" s="401"/>
      <c r="L12" s="401"/>
      <c r="M12" s="401"/>
      <c r="N12" s="401"/>
      <c r="O12" s="401"/>
      <c r="P12" s="401"/>
    </row>
    <row r="13" spans="1:18" ht="16.5" customHeight="1">
      <c r="A13" s="383"/>
      <c r="B13" s="392"/>
      <c r="C13" s="392"/>
      <c r="D13" s="68" t="s">
        <v>67</v>
      </c>
      <c r="E13" s="392"/>
      <c r="F13" s="392"/>
      <c r="H13" s="392"/>
      <c r="I13" s="392"/>
      <c r="J13" s="392"/>
      <c r="K13" s="401"/>
      <c r="L13" s="401"/>
      <c r="M13" s="401"/>
      <c r="N13" s="401"/>
      <c r="O13" s="401"/>
      <c r="P13" s="401"/>
    </row>
    <row r="14" spans="1:18" ht="16.5" customHeight="1">
      <c r="A14" s="383"/>
      <c r="B14" s="392"/>
      <c r="C14" s="392"/>
      <c r="D14" s="68" t="s">
        <v>68</v>
      </c>
      <c r="E14" s="392"/>
      <c r="F14" s="392"/>
      <c r="H14" s="392"/>
      <c r="I14" s="392"/>
      <c r="J14" s="392"/>
      <c r="K14" s="401"/>
      <c r="L14" s="401"/>
      <c r="M14" s="401"/>
      <c r="N14" s="401"/>
      <c r="O14" s="401"/>
      <c r="P14" s="401"/>
    </row>
    <row r="15" spans="1:18" ht="16.5" customHeight="1">
      <c r="A15" s="383"/>
      <c r="B15" s="392"/>
      <c r="C15" s="392"/>
      <c r="D15" s="68" t="s">
        <v>69</v>
      </c>
      <c r="E15" s="392"/>
      <c r="F15" s="392"/>
      <c r="H15" s="392"/>
      <c r="I15" s="392"/>
      <c r="J15" s="392"/>
      <c r="K15" s="401"/>
      <c r="L15" s="401"/>
      <c r="M15" s="401"/>
      <c r="N15" s="401"/>
      <c r="O15" s="401"/>
      <c r="P15" s="401"/>
    </row>
    <row r="16" spans="1:18" ht="16.5" customHeight="1">
      <c r="A16" s="383"/>
      <c r="B16" s="392"/>
      <c r="C16" s="392"/>
      <c r="D16" s="68" t="s">
        <v>70</v>
      </c>
      <c r="E16" s="392"/>
      <c r="F16" s="392"/>
      <c r="H16" s="392"/>
      <c r="I16" s="392"/>
      <c r="J16" s="392"/>
      <c r="K16" s="401"/>
      <c r="L16" s="401"/>
      <c r="M16" s="401"/>
      <c r="N16" s="401"/>
      <c r="O16" s="401"/>
      <c r="P16" s="401"/>
    </row>
    <row r="17" spans="1:18" ht="16.5" customHeight="1">
      <c r="A17" s="383"/>
      <c r="B17" s="392"/>
      <c r="C17" s="392"/>
      <c r="D17" s="68" t="s">
        <v>71</v>
      </c>
      <c r="E17" s="392"/>
      <c r="F17" s="392"/>
      <c r="H17" s="392"/>
      <c r="I17" s="392"/>
      <c r="J17" s="392"/>
      <c r="K17" s="401"/>
      <c r="L17" s="401"/>
      <c r="M17" s="401"/>
      <c r="N17" s="401"/>
      <c r="O17" s="401"/>
      <c r="P17" s="401"/>
    </row>
    <row r="18" spans="1:18" ht="25.5">
      <c r="A18" s="383"/>
      <c r="B18" s="392">
        <f>B10+704138-255581</f>
        <v>1444550</v>
      </c>
      <c r="C18" s="392">
        <f>C10+704138-255581</f>
        <v>1444550</v>
      </c>
      <c r="D18" s="68" t="s">
        <v>72</v>
      </c>
      <c r="E18" s="392"/>
      <c r="F18" s="392"/>
      <c r="H18" s="392">
        <f>H10+234172-255581</f>
        <v>279415</v>
      </c>
      <c r="I18" s="392">
        <f>I10+470921-255581</f>
        <v>961700</v>
      </c>
      <c r="J18" s="392">
        <f>J10+704138-255581</f>
        <v>1444550</v>
      </c>
      <c r="K18" s="401">
        <f>J18/3*4</f>
        <v>1926066.6666666667</v>
      </c>
      <c r="L18" s="405"/>
      <c r="M18" s="405"/>
      <c r="N18" s="405"/>
      <c r="O18" s="402"/>
      <c r="P18" s="402"/>
    </row>
    <row r="19" spans="1:18">
      <c r="A19" s="383"/>
      <c r="B19" s="392"/>
      <c r="C19" s="392"/>
      <c r="D19" s="68" t="s">
        <v>73</v>
      </c>
      <c r="E19" s="392"/>
      <c r="F19" s="392"/>
      <c r="H19" s="392"/>
      <c r="I19" s="392"/>
      <c r="J19" s="392"/>
      <c r="K19" s="401"/>
      <c r="L19" s="406"/>
      <c r="M19" s="406"/>
      <c r="N19" s="406"/>
      <c r="O19" s="403"/>
      <c r="P19" s="403"/>
    </row>
    <row r="20" spans="1:18">
      <c r="A20" s="383"/>
      <c r="B20" s="392"/>
      <c r="C20" s="392"/>
      <c r="D20" s="29" t="s">
        <v>225</v>
      </c>
      <c r="E20" s="392"/>
      <c r="F20" s="392"/>
      <c r="H20" s="392"/>
      <c r="I20" s="392"/>
      <c r="J20" s="392"/>
      <c r="K20" s="401"/>
      <c r="L20" s="407"/>
      <c r="M20" s="407"/>
      <c r="N20" s="407"/>
      <c r="O20" s="404"/>
      <c r="P20" s="404"/>
    </row>
    <row r="21" spans="1:18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8" t="s">
        <v>76</v>
      </c>
      <c r="E21" s="104" t="s">
        <v>197</v>
      </c>
      <c r="F21" s="104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2981530/53295725</f>
        <v>5.5943136152102259E-2</v>
      </c>
      <c r="Q21" s="54"/>
      <c r="R21" s="325"/>
    </row>
    <row r="22" spans="1:18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257</v>
      </c>
      <c r="E22" s="68" t="s">
        <v>208</v>
      </c>
      <c r="F22" s="68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1920657/((53313337+52957531)/2)</f>
        <v>3.6146444197670428E-2</v>
      </c>
      <c r="Q22" s="54"/>
      <c r="R22" s="325"/>
    </row>
    <row r="23" spans="1:18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22" t="s">
        <v>273</v>
      </c>
      <c r="E23" s="68" t="s">
        <v>198</v>
      </c>
      <c r="F23" s="68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11920657/((53313337+52957531)/2)</f>
        <v>0.22434477527745422</v>
      </c>
      <c r="Q23" s="54"/>
      <c r="R23" s="325"/>
    </row>
    <row r="24" spans="1:18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8" t="s">
        <v>83</v>
      </c>
      <c r="E24" s="68" t="s">
        <v>198</v>
      </c>
      <c r="F24" s="68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  <c r="R24" s="325"/>
    </row>
    <row r="25" spans="1:18" ht="24" customHeight="1">
      <c r="A25" s="379" t="s">
        <v>26</v>
      </c>
      <c r="B25" s="24">
        <f>B26/B28</f>
        <v>2.2403574791491167E-2</v>
      </c>
      <c r="C25" s="24">
        <f>C26/C28</f>
        <v>6.9285865776833409E-3</v>
      </c>
      <c r="D25" s="53" t="s">
        <v>85</v>
      </c>
      <c r="E25" s="392" t="s">
        <v>199</v>
      </c>
      <c r="F25" s="392" t="s">
        <v>91</v>
      </c>
      <c r="G25" s="400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1.6104077523206136E-2</v>
      </c>
      <c r="R25" s="325"/>
    </row>
    <row r="26" spans="1:18" ht="39">
      <c r="A26" s="379"/>
      <c r="B26" s="68">
        <f>517502</f>
        <v>517502</v>
      </c>
      <c r="C26" s="68">
        <f>517502</f>
        <v>517502</v>
      </c>
      <c r="D26" s="53" t="s">
        <v>86</v>
      </c>
      <c r="E26" s="392"/>
      <c r="F26" s="392"/>
      <c r="G26" s="400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4">
        <v>2506093</v>
      </c>
      <c r="Q26" s="54"/>
      <c r="R26" s="325"/>
    </row>
    <row r="27" spans="1:18" ht="26.25">
      <c r="A27" s="379"/>
      <c r="B27" s="25"/>
      <c r="C27" s="25"/>
      <c r="D27" s="53" t="s">
        <v>87</v>
      </c>
      <c r="E27" s="392"/>
      <c r="F27" s="392"/>
      <c r="G27" s="400"/>
      <c r="H27" s="25"/>
      <c r="I27" s="25"/>
      <c r="J27" s="25"/>
      <c r="K27" s="25"/>
      <c r="L27" s="30"/>
      <c r="M27" s="30"/>
      <c r="N27" s="30"/>
      <c r="O27" s="30"/>
      <c r="P27" s="129"/>
      <c r="R27" s="325"/>
    </row>
    <row r="28" spans="1:18">
      <c r="A28" s="379"/>
      <c r="B28" s="25">
        <f>(B29+B30)/2</f>
        <v>23099081.5</v>
      </c>
      <c r="C28" s="25">
        <f>(C29+C30)/2</f>
        <v>74690847</v>
      </c>
      <c r="D28" s="53" t="s">
        <v>88</v>
      </c>
      <c r="E28" s="392"/>
      <c r="F28" s="392"/>
      <c r="G28" s="400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155618538</v>
      </c>
      <c r="R28" s="325"/>
    </row>
    <row r="29" spans="1:18" ht="34.5" customHeight="1">
      <c r="A29" s="379"/>
      <c r="B29" s="68">
        <f>67335177-32314063-4027553-11038005</f>
        <v>19955556</v>
      </c>
      <c r="C29" s="68">
        <f>67335177</f>
        <v>67335177</v>
      </c>
      <c r="D29" s="53" t="s">
        <v>89</v>
      </c>
      <c r="E29" s="392"/>
      <c r="F29" s="392"/>
      <c r="G29" s="400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4">
        <v>170001571</v>
      </c>
      <c r="Q29" s="54"/>
      <c r="R29" s="325"/>
    </row>
    <row r="30" spans="1:18" ht="38.25" customHeight="1">
      <c r="A30" s="379"/>
      <c r="B30" s="68">
        <f>82046517-49629686-1582605-4591619</f>
        <v>26242607</v>
      </c>
      <c r="C30" s="68">
        <f>82046517</f>
        <v>82046517</v>
      </c>
      <c r="D30" s="53" t="s">
        <v>90</v>
      </c>
      <c r="E30" s="392"/>
      <c r="F30" s="392"/>
      <c r="G30" s="400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4">
        <v>141235505</v>
      </c>
      <c r="Q30" s="54"/>
      <c r="R30" s="325"/>
    </row>
    <row r="31" spans="1:18" ht="30" customHeight="1">
      <c r="A31" s="379" t="s">
        <v>28</v>
      </c>
      <c r="B31" s="27">
        <f>B32/B33</f>
        <v>0.5350658455514048</v>
      </c>
      <c r="C31" s="27">
        <f>C32/C33</f>
        <v>0.12912495197622714</v>
      </c>
      <c r="D31" s="53" t="s">
        <v>92</v>
      </c>
      <c r="E31" s="392" t="s">
        <v>200</v>
      </c>
      <c r="F31" s="392" t="s">
        <v>95</v>
      </c>
      <c r="G31" s="400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3.2757129201900353E-2</v>
      </c>
      <c r="R31" s="325"/>
    </row>
    <row r="32" spans="1:18" ht="26.25">
      <c r="A32" s="379"/>
      <c r="B32" s="68">
        <f>9869808</f>
        <v>9869808</v>
      </c>
      <c r="C32" s="68">
        <f>9869808</f>
        <v>9869808</v>
      </c>
      <c r="D32" s="53" t="s">
        <v>93</v>
      </c>
      <c r="E32" s="392"/>
      <c r="F32" s="392"/>
      <c r="G32" s="400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4">
        <v>2891733</v>
      </c>
      <c r="Q32" s="54"/>
      <c r="R32" s="325"/>
    </row>
    <row r="33" spans="1:18" ht="26.25">
      <c r="A33" s="379"/>
      <c r="B33" s="68">
        <f>76436102-33758250-15597883-8634000</f>
        <v>18445969</v>
      </c>
      <c r="C33" s="68">
        <f>76436102</f>
        <v>76436102</v>
      </c>
      <c r="D33" s="53" t="s">
        <v>94</v>
      </c>
      <c r="E33" s="392"/>
      <c r="F33" s="392"/>
      <c r="G33" s="400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4">
        <v>88277974</v>
      </c>
      <c r="Q33" s="54"/>
      <c r="R33" s="325"/>
    </row>
    <row r="34" spans="1:18" ht="36.75" customHeight="1">
      <c r="A34" s="379" t="s">
        <v>30</v>
      </c>
      <c r="B34" s="28">
        <f>B35/(B36-B37)</f>
        <v>0.78676026691777556</v>
      </c>
      <c r="C34" s="27">
        <f>5610415/(C36-C37)</f>
        <v>8.3379645739997954E-2</v>
      </c>
      <c r="D34" s="53" t="s">
        <v>96</v>
      </c>
      <c r="E34" s="392" t="s">
        <v>201</v>
      </c>
      <c r="F34" s="392" t="s">
        <v>100</v>
      </c>
      <c r="G34" s="400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0.5998951788358895</v>
      </c>
      <c r="R34" s="325"/>
    </row>
    <row r="35" spans="1:18" ht="53.25" customHeight="1">
      <c r="A35" s="379"/>
      <c r="B35" s="68">
        <f>5610415</f>
        <v>5610415</v>
      </c>
      <c r="C35" s="68">
        <f>5610415</f>
        <v>5610415</v>
      </c>
      <c r="D35" s="53" t="s">
        <v>97</v>
      </c>
      <c r="E35" s="392"/>
      <c r="F35" s="392"/>
      <c r="G35" s="400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4">
        <v>52957531</v>
      </c>
      <c r="Q35" s="54"/>
      <c r="R35" s="325"/>
    </row>
    <row r="36" spans="1:18" ht="18" customHeight="1">
      <c r="A36" s="379"/>
      <c r="B36" s="68">
        <f>76436102-33758250-15597883-10800417</f>
        <v>16279552</v>
      </c>
      <c r="C36" s="68">
        <f>76436102</f>
        <v>76436102</v>
      </c>
      <c r="D36" s="53" t="s">
        <v>98</v>
      </c>
      <c r="E36" s="392"/>
      <c r="F36" s="392"/>
      <c r="G36" s="400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4">
        <v>88277974</v>
      </c>
      <c r="Q36" s="54"/>
      <c r="R36" s="325"/>
    </row>
    <row r="37" spans="1:18" ht="39" customHeight="1">
      <c r="A37" s="379"/>
      <c r="B37" s="68">
        <v>9148517</v>
      </c>
      <c r="C37" s="68">
        <v>9148517</v>
      </c>
      <c r="D37" s="53" t="s">
        <v>99</v>
      </c>
      <c r="E37" s="392"/>
      <c r="F37" s="392"/>
      <c r="G37" s="400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4">
        <v>0</v>
      </c>
      <c r="Q37" s="54"/>
      <c r="R37" s="325"/>
    </row>
    <row r="38" spans="1:18" ht="25.5" customHeight="1">
      <c r="A38" s="379" t="s">
        <v>32</v>
      </c>
      <c r="B38" s="28">
        <f>B40/(B39/B41)</f>
        <v>10.410612570309821</v>
      </c>
      <c r="C38" s="28">
        <f>C40/(C39/C41)</f>
        <v>69.034826266322185</v>
      </c>
      <c r="D38" s="53" t="s">
        <v>101</v>
      </c>
      <c r="E38" s="392" t="s">
        <v>202</v>
      </c>
      <c r="F38" s="392" t="s">
        <v>105</v>
      </c>
      <c r="G38" s="400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16.026550347143228</v>
      </c>
    </row>
    <row r="39" spans="1:18" ht="68.25" customHeight="1">
      <c r="A39" s="379"/>
      <c r="B39" s="68">
        <v>62516693</v>
      </c>
      <c r="C39" s="68">
        <v>62516693</v>
      </c>
      <c r="D39" s="53" t="s">
        <v>102</v>
      </c>
      <c r="E39" s="392"/>
      <c r="F39" s="392"/>
      <c r="G39" s="400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4">
        <v>53295725</v>
      </c>
      <c r="Q39" s="54"/>
      <c r="R39" s="325"/>
    </row>
    <row r="40" spans="1:18" ht="30.75" customHeight="1">
      <c r="A40" s="379"/>
      <c r="B40" s="68">
        <v>90</v>
      </c>
      <c r="C40" s="68">
        <v>90</v>
      </c>
      <c r="D40" s="53" t="s">
        <v>103</v>
      </c>
      <c r="E40" s="392"/>
      <c r="F40" s="392"/>
      <c r="G40" s="400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  <c r="R40" s="325"/>
    </row>
    <row r="41" spans="1:18" ht="99.75" customHeight="1">
      <c r="A41" s="379"/>
      <c r="B41" s="68">
        <f>47953656-33758250-15597883--8634000</f>
        <v>7231523</v>
      </c>
      <c r="C41" s="68">
        <f>47953656</f>
        <v>47953656</v>
      </c>
      <c r="D41" s="53" t="s">
        <v>104</v>
      </c>
      <c r="E41" s="392"/>
      <c r="F41" s="392"/>
      <c r="G41" s="400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4">
        <v>9490518</v>
      </c>
      <c r="Q41" s="54"/>
      <c r="R41" s="325"/>
    </row>
    <row r="42" spans="1:18" s="54" customFormat="1" ht="15" customHeight="1">
      <c r="A42" s="392" t="s">
        <v>34</v>
      </c>
      <c r="B42" s="28">
        <f>B44/(B43/B45)</f>
        <v>1.462351343504366</v>
      </c>
      <c r="C42" s="28">
        <f>C44/(C43/C45)</f>
        <v>10.350855570687337</v>
      </c>
      <c r="D42" s="53" t="s">
        <v>106</v>
      </c>
      <c r="E42" s="392" t="s">
        <v>203</v>
      </c>
      <c r="F42" s="392" t="s">
        <v>109</v>
      </c>
      <c r="G42" s="400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48.867587409684354</v>
      </c>
      <c r="R42" s="325"/>
    </row>
    <row r="43" spans="1:18" s="54" customFormat="1" ht="51.75">
      <c r="A43" s="392"/>
      <c r="B43" s="68">
        <v>62516693</v>
      </c>
      <c r="C43" s="68">
        <v>62516693</v>
      </c>
      <c r="D43" s="53" t="s">
        <v>107</v>
      </c>
      <c r="E43" s="392"/>
      <c r="F43" s="392"/>
      <c r="G43" s="400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4">
        <f t="shared" si="0"/>
        <v>53295725</v>
      </c>
      <c r="R43" s="325"/>
    </row>
    <row r="44" spans="1:18" s="54" customFormat="1">
      <c r="A44" s="392"/>
      <c r="B44" s="68">
        <v>90</v>
      </c>
      <c r="C44" s="68">
        <v>90</v>
      </c>
      <c r="D44" s="53" t="s">
        <v>108</v>
      </c>
      <c r="E44" s="392"/>
      <c r="F44" s="392"/>
      <c r="G44" s="400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  <c r="R44" s="325"/>
    </row>
    <row r="45" spans="1:18" s="54" customFormat="1" ht="51.75">
      <c r="A45" s="392"/>
      <c r="B45" s="68">
        <f>7190014-1582602-4591619</f>
        <v>1015793</v>
      </c>
      <c r="C45" s="68">
        <f>7190014</f>
        <v>7190014</v>
      </c>
      <c r="D45" s="53" t="s">
        <v>258</v>
      </c>
      <c r="E45" s="392"/>
      <c r="F45" s="392"/>
      <c r="G45" s="400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4">
        <v>28938150</v>
      </c>
      <c r="R45" s="325"/>
    </row>
    <row r="46" spans="1:18" ht="39" customHeight="1">
      <c r="A46" s="379" t="s">
        <v>36</v>
      </c>
      <c r="B46" s="27">
        <f>B47/(B48-B49)</f>
        <v>1.3240730034044115</v>
      </c>
      <c r="C46" s="27">
        <f>C47/(C48-C49)</f>
        <v>1.0171406062500237</v>
      </c>
      <c r="D46" s="53" t="s">
        <v>110</v>
      </c>
      <c r="E46" s="392" t="s">
        <v>204</v>
      </c>
      <c r="F46" s="392" t="s">
        <v>111</v>
      </c>
      <c r="G46" s="400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1.3017178781198582</v>
      </c>
      <c r="R46" s="325"/>
    </row>
    <row r="47" spans="1:18" ht="39">
      <c r="A47" s="379"/>
      <c r="B47" s="68">
        <f>68440935</f>
        <v>68440935</v>
      </c>
      <c r="C47" s="68">
        <f>68440935</f>
        <v>68440935</v>
      </c>
      <c r="D47" s="53" t="s">
        <v>259</v>
      </c>
      <c r="E47" s="392"/>
      <c r="F47" s="392"/>
      <c r="G47" s="400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4">
        <v>114913017</v>
      </c>
      <c r="Q47" s="54"/>
      <c r="R47" s="325"/>
    </row>
    <row r="48" spans="1:18" s="87" customFormat="1" ht="16.5" customHeight="1">
      <c r="A48" s="379"/>
      <c r="B48" s="84">
        <f>76436102-15597886</f>
        <v>60838216</v>
      </c>
      <c r="C48" s="84">
        <f>76436102</f>
        <v>76436102</v>
      </c>
      <c r="D48" s="105" t="s">
        <v>254</v>
      </c>
      <c r="E48" s="392"/>
      <c r="F48" s="392"/>
      <c r="G48" s="400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v>88277974</v>
      </c>
      <c r="Q48" s="223"/>
      <c r="R48" s="337"/>
    </row>
    <row r="49" spans="1:18" ht="57.75" customHeight="1">
      <c r="A49" s="379"/>
      <c r="B49" s="68">
        <v>9148517</v>
      </c>
      <c r="C49" s="68">
        <v>9148517</v>
      </c>
      <c r="D49" s="53" t="s">
        <v>99</v>
      </c>
      <c r="E49" s="392"/>
      <c r="F49" s="392"/>
      <c r="G49" s="400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4">
        <f>P37</f>
        <v>0</v>
      </c>
      <c r="Q49" s="54"/>
      <c r="R49" s="325"/>
    </row>
    <row r="50" spans="1:18" ht="21" customHeight="1">
      <c r="A50" s="379" t="s">
        <v>112</v>
      </c>
      <c r="B50" s="27">
        <f>B51/B53</f>
        <v>0.29976457435512555</v>
      </c>
      <c r="C50" s="27">
        <f>C51/C53</f>
        <v>0.29976457435512555</v>
      </c>
      <c r="D50" s="53" t="s">
        <v>113</v>
      </c>
      <c r="E50" s="392" t="s">
        <v>205</v>
      </c>
      <c r="F50" s="392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393" t="s">
        <v>256</v>
      </c>
      <c r="N50" s="59">
        <f>N51/N53</f>
        <v>0.49943343786161426</v>
      </c>
      <c r="O50" s="43">
        <f>O51/O53</f>
        <v>599.67379320261239</v>
      </c>
      <c r="P50" s="59">
        <f>P51/P53</f>
        <v>1.3037554871683235</v>
      </c>
    </row>
    <row r="51" spans="1:18" ht="35.25" customHeight="1">
      <c r="A51" s="379"/>
      <c r="B51" s="68">
        <v>38.799999999999997</v>
      </c>
      <c r="C51" s="68">
        <v>38.799999999999997</v>
      </c>
      <c r="D51" s="53" t="s">
        <v>114</v>
      </c>
      <c r="E51" s="392"/>
      <c r="F51" s="392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393"/>
      <c r="N51" s="30">
        <v>309.85000000000002</v>
      </c>
      <c r="O51" s="82">
        <v>309.85000000000002</v>
      </c>
      <c r="P51" s="82">
        <v>869.85</v>
      </c>
    </row>
    <row r="52" spans="1:18" ht="20.25" customHeight="1">
      <c r="A52" s="379"/>
      <c r="B52" s="68"/>
      <c r="C52" s="68"/>
      <c r="D52" s="53" t="s">
        <v>115</v>
      </c>
      <c r="E52" s="392"/>
      <c r="F52" s="392"/>
      <c r="H52" s="68"/>
      <c r="I52" s="68"/>
      <c r="J52" s="68"/>
      <c r="K52" s="68"/>
      <c r="L52" s="30"/>
      <c r="M52" s="393"/>
      <c r="N52" s="30"/>
      <c r="O52" s="69"/>
      <c r="P52" s="69"/>
    </row>
    <row r="53" spans="1:18" ht="20.25" customHeight="1">
      <c r="A53" s="379"/>
      <c r="B53" s="28">
        <f>(B54-B55)/B56</f>
        <v>129.43490765534673</v>
      </c>
      <c r="C53" s="24">
        <f>(C54-C55)/C56</f>
        <v>129.43490765534673</v>
      </c>
      <c r="D53" s="53" t="s">
        <v>116</v>
      </c>
      <c r="E53" s="392"/>
      <c r="F53" s="392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393"/>
      <c r="N53" s="57">
        <f>(N54-N55)/N56</f>
        <v>620.4029936935359</v>
      </c>
      <c r="O53" s="42">
        <f>(O54-O55)/O56</f>
        <v>0.51669758377336772</v>
      </c>
      <c r="P53" s="42">
        <f>(P54-P55)/P56</f>
        <v>667.18798774857748</v>
      </c>
    </row>
    <row r="54" spans="1:18" s="87" customFormat="1" ht="44.25" customHeight="1">
      <c r="A54" s="379"/>
      <c r="B54" s="84">
        <v>331125000</v>
      </c>
      <c r="C54" s="84">
        <v>331125000</v>
      </c>
      <c r="D54" s="84" t="s">
        <v>255</v>
      </c>
      <c r="E54" s="392"/>
      <c r="F54" s="392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393"/>
      <c r="N54" s="85">
        <v>1586715000</v>
      </c>
      <c r="O54" s="86">
        <v>1323466</v>
      </c>
      <c r="P54" s="85">
        <v>14844177000</v>
      </c>
      <c r="Q54" s="337"/>
      <c r="R54" s="209"/>
    </row>
    <row r="55" spans="1:18" ht="33" customHeight="1">
      <c r="A55" s="379"/>
      <c r="B55" s="25">
        <v>111273.60000000001</v>
      </c>
      <c r="C55" s="25">
        <v>111273.60000000001</v>
      </c>
      <c r="D55" s="53" t="s">
        <v>117</v>
      </c>
      <c r="E55" s="392"/>
      <c r="F55" s="392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93"/>
      <c r="N55" s="30">
        <v>111273.60000000001</v>
      </c>
      <c r="O55" s="82">
        <v>2076</v>
      </c>
      <c r="P55" s="229">
        <v>2086380</v>
      </c>
    </row>
    <row r="56" spans="1:18" ht="37.5" customHeight="1">
      <c r="A56" s="379"/>
      <c r="B56" s="68">
        <v>2557376</v>
      </c>
      <c r="C56" s="68">
        <v>2557376</v>
      </c>
      <c r="D56" s="53" t="s">
        <v>118</v>
      </c>
      <c r="E56" s="392"/>
      <c r="F56" s="392"/>
      <c r="H56" s="68"/>
      <c r="I56" s="68"/>
      <c r="J56" s="68">
        <v>2557376</v>
      </c>
      <c r="K56" s="68">
        <v>2557376</v>
      </c>
      <c r="L56" s="30">
        <v>2557376</v>
      </c>
      <c r="M56" s="393"/>
      <c r="N56" s="30">
        <v>2557376</v>
      </c>
      <c r="O56" s="69">
        <v>2557376</v>
      </c>
      <c r="P56" s="224">
        <v>22245740.170000002</v>
      </c>
    </row>
    <row r="57" spans="1:18" ht="96.75" customHeight="1">
      <c r="A57" s="3" t="s">
        <v>40</v>
      </c>
      <c r="B57" s="68"/>
      <c r="C57" s="68"/>
      <c r="D57" s="68" t="s">
        <v>119</v>
      </c>
      <c r="E57" s="68" t="s">
        <v>120</v>
      </c>
      <c r="F57" s="68" t="s">
        <v>121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8" ht="15.75">
      <c r="A58" s="4" t="s">
        <v>0</v>
      </c>
      <c r="B58" s="107"/>
      <c r="C58" s="107"/>
      <c r="D58" s="52"/>
      <c r="E58" s="52"/>
      <c r="F58" s="52"/>
    </row>
    <row r="59" spans="1:18" ht="15.75">
      <c r="A59" s="4"/>
      <c r="B59" s="107"/>
      <c r="C59" s="107"/>
      <c r="D59" s="52"/>
      <c r="E59" s="52"/>
      <c r="F59" s="52"/>
    </row>
    <row r="60" spans="1:18" ht="15.75">
      <c r="A60" s="394" t="s">
        <v>213</v>
      </c>
      <c r="B60" s="394"/>
      <c r="C60" s="394"/>
      <c r="D60" s="394"/>
      <c r="E60" s="394"/>
      <c r="F60" s="394"/>
    </row>
    <row r="61" spans="1:18" ht="15.75">
      <c r="A61" s="4"/>
      <c r="B61" s="107"/>
      <c r="C61" s="107"/>
      <c r="D61" s="52"/>
      <c r="E61" s="52"/>
      <c r="F61" s="52"/>
    </row>
    <row r="62" spans="1:18" ht="15.75">
      <c r="A62" s="4"/>
      <c r="B62" s="107"/>
      <c r="C62" s="107"/>
      <c r="D62" s="52"/>
      <c r="E62" s="52"/>
      <c r="F62" s="52"/>
    </row>
    <row r="63" spans="1:18" ht="15.75">
      <c r="A63" s="4"/>
      <c r="B63" s="107"/>
      <c r="C63" s="107"/>
      <c r="D63" s="52"/>
      <c r="E63" s="52"/>
      <c r="F63" s="52"/>
    </row>
    <row r="64" spans="1:18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  <mergeCell ref="H10:H17"/>
    <mergeCell ref="H18:H20"/>
    <mergeCell ref="G42:G45"/>
    <mergeCell ref="G46:G49"/>
    <mergeCell ref="G31:G33"/>
    <mergeCell ref="G25:G30"/>
    <mergeCell ref="G38:G41"/>
    <mergeCell ref="G34:G37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A38:A41"/>
    <mergeCell ref="F38:F41"/>
    <mergeCell ref="A42:A45"/>
    <mergeCell ref="F42:F45"/>
    <mergeCell ref="E34:E37"/>
    <mergeCell ref="E38:E41"/>
    <mergeCell ref="E42:E45"/>
    <mergeCell ref="A31:A33"/>
    <mergeCell ref="A34:A37"/>
    <mergeCell ref="F34:F37"/>
    <mergeCell ref="E25:E30"/>
    <mergeCell ref="E31:E33"/>
    <mergeCell ref="F31:F33"/>
    <mergeCell ref="A25:A30"/>
    <mergeCell ref="F25:F30"/>
    <mergeCell ref="M50:M56"/>
    <mergeCell ref="E50:E56"/>
    <mergeCell ref="F50:F56"/>
    <mergeCell ref="A60:F60"/>
    <mergeCell ref="A46:A49"/>
    <mergeCell ref="A50:A56"/>
    <mergeCell ref="E46:E49"/>
    <mergeCell ref="F46:F4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workbookViewId="0">
      <selection activeCell="D9" sqref="D9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6" width="12.28515625" style="54" bestFit="1" customWidth="1"/>
    <col min="7" max="7" width="11.85546875" style="54" bestFit="1" customWidth="1"/>
    <col min="8" max="11" width="12.28515625" style="54" bestFit="1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B1" s="333"/>
      <c r="C1" s="333"/>
      <c r="D1" s="333"/>
      <c r="E1" s="333"/>
      <c r="F1" s="333"/>
      <c r="G1" s="333"/>
      <c r="H1" s="333"/>
      <c r="I1" s="374" t="s">
        <v>42</v>
      </c>
      <c r="J1" s="374"/>
      <c r="K1" s="333"/>
      <c r="L1" s="333"/>
      <c r="M1" s="333"/>
      <c r="N1" s="333"/>
      <c r="O1" s="333"/>
    </row>
    <row r="2" spans="1:15">
      <c r="B2" s="333"/>
      <c r="C2" s="333"/>
      <c r="D2" s="333"/>
      <c r="E2" s="333"/>
      <c r="F2" s="333"/>
      <c r="G2" s="333"/>
      <c r="H2" s="333"/>
      <c r="I2" s="374" t="s">
        <v>3</v>
      </c>
      <c r="J2" s="374"/>
      <c r="K2" s="333"/>
      <c r="L2" s="333"/>
      <c r="M2" s="333"/>
      <c r="N2" s="333"/>
      <c r="O2" s="333"/>
    </row>
    <row r="3" spans="1:15" ht="18.75">
      <c r="A3" s="410" t="s">
        <v>236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</row>
    <row r="4" spans="1:15" ht="19.5" thickBot="1">
      <c r="A4" s="411" t="s">
        <v>184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</row>
    <row r="5" spans="1:15" ht="40.5" customHeight="1" thickBot="1">
      <c r="A5" s="412" t="s">
        <v>230</v>
      </c>
      <c r="B5" s="339" t="s">
        <v>7</v>
      </c>
      <c r="C5" s="341" t="s">
        <v>180</v>
      </c>
      <c r="D5" s="344" t="s">
        <v>223</v>
      </c>
      <c r="E5" s="345"/>
      <c r="F5" s="346"/>
      <c r="G5" s="347" t="s">
        <v>295</v>
      </c>
      <c r="H5" s="349" t="s">
        <v>290</v>
      </c>
      <c r="I5" s="345"/>
      <c r="J5" s="345"/>
      <c r="K5" s="350"/>
      <c r="L5" s="414" t="s">
        <v>217</v>
      </c>
      <c r="M5" s="341" t="s">
        <v>181</v>
      </c>
      <c r="N5" s="339" t="s">
        <v>182</v>
      </c>
      <c r="O5" s="414" t="s">
        <v>8</v>
      </c>
    </row>
    <row r="6" spans="1:15" ht="39" customHeight="1" thickBot="1">
      <c r="A6" s="413"/>
      <c r="B6" s="343"/>
      <c r="C6" s="342"/>
      <c r="D6" s="155" t="s">
        <v>278</v>
      </c>
      <c r="E6" s="156" t="s">
        <v>279</v>
      </c>
      <c r="F6" s="157" t="s">
        <v>280</v>
      </c>
      <c r="G6" s="348"/>
      <c r="H6" s="158" t="s">
        <v>292</v>
      </c>
      <c r="I6" s="156" t="s">
        <v>291</v>
      </c>
      <c r="J6" s="156" t="s">
        <v>293</v>
      </c>
      <c r="K6" s="159" t="s">
        <v>294</v>
      </c>
      <c r="L6" s="415"/>
      <c r="M6" s="342"/>
      <c r="N6" s="343"/>
      <c r="O6" s="415"/>
    </row>
    <row r="7" spans="1:15" ht="18" customHeight="1" thickBot="1">
      <c r="A7" s="101"/>
      <c r="B7" s="160" t="s">
        <v>9</v>
      </c>
      <c r="C7" s="330" t="s">
        <v>10</v>
      </c>
      <c r="D7" s="162"/>
      <c r="E7" s="162"/>
      <c r="F7" s="163"/>
      <c r="G7" s="164"/>
      <c r="H7" s="165"/>
      <c r="I7" s="162"/>
      <c r="J7" s="162"/>
      <c r="K7" s="166"/>
      <c r="L7" s="160" t="s">
        <v>11</v>
      </c>
      <c r="M7" s="327" t="s">
        <v>12</v>
      </c>
      <c r="N7" s="101" t="s">
        <v>13</v>
      </c>
      <c r="O7" s="160" t="s">
        <v>14</v>
      </c>
    </row>
    <row r="8" spans="1:15" ht="17.25" customHeight="1">
      <c r="A8" s="167" t="s">
        <v>15</v>
      </c>
      <c r="B8" s="168" t="s">
        <v>43</v>
      </c>
      <c r="C8" s="64">
        <v>20</v>
      </c>
      <c r="D8" s="64">
        <v>0.53</v>
      </c>
      <c r="E8" s="64">
        <v>0.55000000000000004</v>
      </c>
      <c r="F8" s="64">
        <v>0.56000000000000005</v>
      </c>
      <c r="G8" s="144">
        <v>0.67</v>
      </c>
      <c r="H8" s="64">
        <v>0.53</v>
      </c>
      <c r="I8" s="64">
        <v>0.55000000000000004</v>
      </c>
      <c r="J8" s="64">
        <v>0.56000000000000005</v>
      </c>
      <c r="K8" s="144">
        <v>0.67</v>
      </c>
      <c r="L8" s="293">
        <f>(H8+I8+J8+K8)/4</f>
        <v>0.57750000000000001</v>
      </c>
      <c r="M8" s="169"/>
      <c r="N8" s="170"/>
      <c r="O8" s="171"/>
    </row>
    <row r="9" spans="1:15" ht="17.25" customHeight="1">
      <c r="A9" s="172" t="s">
        <v>17</v>
      </c>
      <c r="B9" s="173" t="s">
        <v>44</v>
      </c>
      <c r="C9" s="174">
        <v>15</v>
      </c>
      <c r="D9" s="174">
        <v>0.01</v>
      </c>
      <c r="E9" s="174">
        <v>0.01</v>
      </c>
      <c r="F9" s="174">
        <v>1.4999999999999999E-2</v>
      </c>
      <c r="G9" s="145">
        <v>0.01</v>
      </c>
      <c r="H9" s="174">
        <v>0</v>
      </c>
      <c r="I9" s="174">
        <v>0.01</v>
      </c>
      <c r="J9" s="174">
        <v>1.4999999999999999E-2</v>
      </c>
      <c r="K9" s="145">
        <v>0.01</v>
      </c>
      <c r="L9" s="293">
        <f t="shared" ref="L9:L20" si="0">(H9+I9+J9+K9)/4</f>
        <v>8.7500000000000008E-3</v>
      </c>
      <c r="M9" s="55"/>
      <c r="N9" s="38"/>
      <c r="O9" s="73"/>
    </row>
    <row r="10" spans="1:15" ht="17.25" customHeight="1">
      <c r="A10" s="172" t="s">
        <v>19</v>
      </c>
      <c r="B10" s="173" t="s">
        <v>45</v>
      </c>
      <c r="C10" s="174">
        <v>15</v>
      </c>
      <c r="D10" s="174">
        <v>185243</v>
      </c>
      <c r="E10" s="174">
        <v>162789</v>
      </c>
      <c r="F10" s="174">
        <v>527760</v>
      </c>
      <c r="G10" s="145">
        <v>381500</v>
      </c>
      <c r="H10" s="174">
        <v>185243</v>
      </c>
      <c r="I10" s="174">
        <v>162789</v>
      </c>
      <c r="J10" s="174">
        <v>527760</v>
      </c>
      <c r="K10" s="145">
        <v>381500</v>
      </c>
      <c r="L10" s="294">
        <f t="shared" si="0"/>
        <v>314323</v>
      </c>
      <c r="M10" s="55"/>
      <c r="N10" s="38"/>
      <c r="O10" s="73"/>
    </row>
    <row r="11" spans="1:15" ht="17.25" customHeight="1">
      <c r="A11" s="172" t="s">
        <v>21</v>
      </c>
      <c r="B11" s="173" t="s">
        <v>46</v>
      </c>
      <c r="C11" s="174">
        <v>15</v>
      </c>
      <c r="D11" s="174">
        <v>2.6</v>
      </c>
      <c r="E11" s="174">
        <v>4.3</v>
      </c>
      <c r="F11" s="174">
        <v>7.9</v>
      </c>
      <c r="G11" s="145">
        <v>9.8000000000000007</v>
      </c>
      <c r="H11" s="174">
        <v>2.6</v>
      </c>
      <c r="I11" s="174">
        <v>4.3</v>
      </c>
      <c r="J11" s="174">
        <v>7.9</v>
      </c>
      <c r="K11" s="145">
        <v>9.8000000000000007</v>
      </c>
      <c r="L11" s="293">
        <f t="shared" si="0"/>
        <v>6.15</v>
      </c>
      <c r="M11" s="55"/>
      <c r="N11" s="38"/>
      <c r="O11" s="73"/>
    </row>
    <row r="12" spans="1:15" ht="27.75" customHeight="1">
      <c r="A12" s="172" t="s">
        <v>23</v>
      </c>
      <c r="B12" s="173" t="s">
        <v>47</v>
      </c>
      <c r="C12" s="174">
        <v>15</v>
      </c>
      <c r="D12" s="175">
        <v>0.88</v>
      </c>
      <c r="E12" s="175">
        <v>0.86</v>
      </c>
      <c r="F12" s="175">
        <v>0.88</v>
      </c>
      <c r="G12" s="146">
        <v>0.86</v>
      </c>
      <c r="H12" s="175">
        <v>0.88</v>
      </c>
      <c r="I12" s="175">
        <v>0.86</v>
      </c>
      <c r="J12" s="175">
        <v>0.88</v>
      </c>
      <c r="K12" s="146">
        <v>0.86</v>
      </c>
      <c r="L12" s="293">
        <f t="shared" si="0"/>
        <v>0.87</v>
      </c>
      <c r="M12" s="55"/>
      <c r="N12" s="38"/>
      <c r="O12" s="73"/>
    </row>
    <row r="13" spans="1:15" ht="27.75" customHeight="1">
      <c r="A13" s="172" t="s">
        <v>25</v>
      </c>
      <c r="B13" s="173" t="s">
        <v>48</v>
      </c>
      <c r="C13" s="174">
        <v>5</v>
      </c>
      <c r="D13" s="174">
        <v>0.03</v>
      </c>
      <c r="E13" s="174">
        <v>0.03</v>
      </c>
      <c r="F13" s="174">
        <v>0.03</v>
      </c>
      <c r="G13" s="145">
        <v>0.03</v>
      </c>
      <c r="H13" s="174">
        <v>0.03</v>
      </c>
      <c r="I13" s="174">
        <v>0.03</v>
      </c>
      <c r="J13" s="174">
        <v>0.03</v>
      </c>
      <c r="K13" s="145">
        <v>0.03</v>
      </c>
      <c r="L13" s="293">
        <f t="shared" si="0"/>
        <v>0.03</v>
      </c>
      <c r="M13" s="55"/>
      <c r="N13" s="38"/>
      <c r="O13" s="73"/>
    </row>
    <row r="14" spans="1:15" ht="27.75" customHeight="1">
      <c r="A14" s="172" t="s">
        <v>27</v>
      </c>
      <c r="B14" s="173" t="s">
        <v>49</v>
      </c>
      <c r="C14" s="174">
        <v>0</v>
      </c>
      <c r="D14" s="174">
        <v>0</v>
      </c>
      <c r="E14" s="174">
        <v>0</v>
      </c>
      <c r="F14" s="174">
        <v>0</v>
      </c>
      <c r="G14" s="145">
        <v>0</v>
      </c>
      <c r="H14" s="174">
        <v>0</v>
      </c>
      <c r="I14" s="174">
        <v>0</v>
      </c>
      <c r="J14" s="174">
        <v>0</v>
      </c>
      <c r="K14" s="145">
        <v>0</v>
      </c>
      <c r="L14" s="293">
        <f t="shared" si="0"/>
        <v>0</v>
      </c>
      <c r="M14" s="55"/>
      <c r="N14" s="38"/>
      <c r="O14" s="73"/>
    </row>
    <row r="15" spans="1:15" ht="27.75" customHeight="1">
      <c r="A15" s="172" t="s">
        <v>29</v>
      </c>
      <c r="B15" s="173" t="s">
        <v>50</v>
      </c>
      <c r="C15" s="174">
        <v>0</v>
      </c>
      <c r="D15" s="174">
        <v>0</v>
      </c>
      <c r="E15" s="174">
        <v>0</v>
      </c>
      <c r="F15" s="174">
        <v>0</v>
      </c>
      <c r="G15" s="145">
        <v>0</v>
      </c>
      <c r="H15" s="174">
        <v>0</v>
      </c>
      <c r="I15" s="174">
        <v>0</v>
      </c>
      <c r="J15" s="174">
        <v>0</v>
      </c>
      <c r="K15" s="145">
        <v>0</v>
      </c>
      <c r="L15" s="293">
        <f t="shared" si="0"/>
        <v>0</v>
      </c>
      <c r="M15" s="55"/>
      <c r="N15" s="38"/>
      <c r="O15" s="73"/>
    </row>
    <row r="16" spans="1:15" ht="27.75" customHeight="1">
      <c r="A16" s="172" t="s">
        <v>31</v>
      </c>
      <c r="B16" s="173" t="s">
        <v>51</v>
      </c>
      <c r="C16" s="174">
        <v>10</v>
      </c>
      <c r="D16" s="176">
        <v>14</v>
      </c>
      <c r="E16" s="174">
        <v>25.8</v>
      </c>
      <c r="F16" s="176">
        <v>28.9</v>
      </c>
      <c r="G16" s="145">
        <v>40</v>
      </c>
      <c r="H16" s="176">
        <v>14</v>
      </c>
      <c r="I16" s="174">
        <v>25.8</v>
      </c>
      <c r="J16" s="176">
        <v>28.9</v>
      </c>
      <c r="K16" s="145">
        <v>40</v>
      </c>
      <c r="L16" s="293">
        <f t="shared" si="0"/>
        <v>27.174999999999997</v>
      </c>
      <c r="M16" s="55"/>
      <c r="N16" s="38"/>
      <c r="O16" s="73"/>
    </row>
    <row r="17" spans="1:15" ht="17.25" customHeight="1">
      <c r="A17" s="172" t="s">
        <v>33</v>
      </c>
      <c r="B17" s="173" t="s">
        <v>52</v>
      </c>
      <c r="C17" s="174">
        <v>5</v>
      </c>
      <c r="D17" s="174">
        <v>1.0900000000000001</v>
      </c>
      <c r="E17" s="174">
        <v>1.0900000000000001</v>
      </c>
      <c r="F17" s="174">
        <v>1.0900000000000001</v>
      </c>
      <c r="G17" s="145">
        <v>1.0900000000000001</v>
      </c>
      <c r="H17" s="174">
        <v>1.0900000000000001</v>
      </c>
      <c r="I17" s="174">
        <v>1.0900000000000001</v>
      </c>
      <c r="J17" s="174">
        <v>1.0900000000000001</v>
      </c>
      <c r="K17" s="145">
        <v>1.0900000000000001</v>
      </c>
      <c r="L17" s="293">
        <f t="shared" si="0"/>
        <v>1.0900000000000001</v>
      </c>
      <c r="M17" s="55"/>
      <c r="N17" s="38"/>
      <c r="O17" s="73"/>
    </row>
    <row r="18" spans="1:15" ht="29.25" customHeight="1">
      <c r="A18" s="172" t="s">
        <v>35</v>
      </c>
      <c r="B18" s="173" t="s">
        <v>53</v>
      </c>
      <c r="C18" s="174">
        <v>0</v>
      </c>
      <c r="D18" s="174"/>
      <c r="E18" s="174"/>
      <c r="F18" s="174"/>
      <c r="G18" s="145"/>
      <c r="H18" s="174"/>
      <c r="I18" s="174"/>
      <c r="J18" s="174"/>
      <c r="K18" s="145"/>
      <c r="L18" s="293">
        <f t="shared" si="0"/>
        <v>0</v>
      </c>
      <c r="M18" s="55"/>
      <c r="N18" s="38"/>
      <c r="O18" s="73"/>
    </row>
    <row r="19" spans="1:15" ht="29.25" customHeight="1">
      <c r="A19" s="172" t="s">
        <v>37</v>
      </c>
      <c r="B19" s="173" t="s">
        <v>54</v>
      </c>
      <c r="C19" s="174">
        <v>0</v>
      </c>
      <c r="D19" s="174"/>
      <c r="E19" s="174"/>
      <c r="F19" s="174"/>
      <c r="G19" s="145"/>
      <c r="H19" s="174"/>
      <c r="I19" s="174"/>
      <c r="J19" s="174"/>
      <c r="K19" s="145"/>
      <c r="L19" s="293">
        <f t="shared" si="0"/>
        <v>0</v>
      </c>
      <c r="M19" s="55"/>
      <c r="N19" s="38"/>
      <c r="O19" s="73"/>
    </row>
    <row r="20" spans="1:15" ht="29.25" customHeight="1" thickBot="1">
      <c r="A20" s="177" t="s">
        <v>39</v>
      </c>
      <c r="B20" s="178" t="s">
        <v>55</v>
      </c>
      <c r="C20" s="179">
        <v>0</v>
      </c>
      <c r="D20" s="179">
        <v>0</v>
      </c>
      <c r="E20" s="179">
        <v>0</v>
      </c>
      <c r="F20" s="179">
        <v>0</v>
      </c>
      <c r="G20" s="180">
        <v>0</v>
      </c>
      <c r="H20" s="179">
        <v>0</v>
      </c>
      <c r="I20" s="179">
        <v>0</v>
      </c>
      <c r="J20" s="179">
        <v>0</v>
      </c>
      <c r="K20" s="180">
        <v>0</v>
      </c>
      <c r="L20" s="293">
        <f t="shared" si="0"/>
        <v>0</v>
      </c>
      <c r="M20" s="181"/>
      <c r="N20" s="182"/>
      <c r="O20" s="74"/>
    </row>
    <row r="21" spans="1:15" ht="22.5" customHeight="1" thickBot="1">
      <c r="A21" s="408" t="s">
        <v>56</v>
      </c>
      <c r="B21" s="409"/>
      <c r="C21" s="332">
        <v>100</v>
      </c>
      <c r="D21" s="332"/>
      <c r="E21" s="332"/>
      <c r="F21" s="183"/>
      <c r="G21" s="101"/>
      <c r="H21" s="331"/>
      <c r="I21" s="332"/>
      <c r="J21" s="332"/>
      <c r="K21" s="184"/>
      <c r="L21" s="185"/>
      <c r="M21" s="149"/>
      <c r="N21" s="186"/>
      <c r="O21" s="187"/>
    </row>
    <row r="22" spans="1:15">
      <c r="A22" s="373" t="s">
        <v>42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</row>
    <row r="23" spans="1:15">
      <c r="A23" s="373" t="s">
        <v>3</v>
      </c>
      <c r="B23" s="373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</row>
    <row r="24" spans="1:15" ht="18.75">
      <c r="A24" s="410" t="s">
        <v>236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</row>
    <row r="25" spans="1:15" ht="19.5" thickBot="1">
      <c r="A25" s="411" t="s">
        <v>184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</row>
    <row r="26" spans="1:15" ht="40.5" customHeight="1" thickBot="1">
      <c r="A26" s="412" t="s">
        <v>230</v>
      </c>
      <c r="B26" s="339" t="s">
        <v>7</v>
      </c>
      <c r="C26" s="341" t="s">
        <v>180</v>
      </c>
      <c r="D26" s="344" t="s">
        <v>223</v>
      </c>
      <c r="E26" s="345"/>
      <c r="F26" s="346"/>
      <c r="G26" s="347" t="s">
        <v>277</v>
      </c>
      <c r="H26" s="349" t="s">
        <v>282</v>
      </c>
      <c r="I26" s="345"/>
      <c r="J26" s="345"/>
      <c r="K26" s="350"/>
      <c r="L26" s="414" t="s">
        <v>217</v>
      </c>
      <c r="M26" s="341" t="s">
        <v>181</v>
      </c>
      <c r="N26" s="339" t="s">
        <v>182</v>
      </c>
      <c r="O26" s="414" t="s">
        <v>8</v>
      </c>
    </row>
    <row r="27" spans="1:15" ht="39" customHeight="1" thickBot="1">
      <c r="A27" s="413"/>
      <c r="B27" s="343"/>
      <c r="C27" s="342"/>
      <c r="D27" s="155" t="s">
        <v>274</v>
      </c>
      <c r="E27" s="156" t="s">
        <v>275</v>
      </c>
      <c r="F27" s="157" t="s">
        <v>276</v>
      </c>
      <c r="G27" s="348"/>
      <c r="H27" s="158" t="s">
        <v>278</v>
      </c>
      <c r="I27" s="156" t="s">
        <v>279</v>
      </c>
      <c r="J27" s="156" t="s">
        <v>280</v>
      </c>
      <c r="K27" s="159" t="s">
        <v>281</v>
      </c>
      <c r="L27" s="415"/>
      <c r="M27" s="342"/>
      <c r="N27" s="343"/>
      <c r="O27" s="415"/>
    </row>
    <row r="28" spans="1:15" ht="18" customHeight="1" thickBot="1">
      <c r="A28" s="101"/>
      <c r="B28" s="160" t="s">
        <v>9</v>
      </c>
      <c r="C28" s="233" t="s">
        <v>10</v>
      </c>
      <c r="D28" s="162"/>
      <c r="E28" s="162"/>
      <c r="F28" s="163"/>
      <c r="G28" s="164"/>
      <c r="H28" s="165"/>
      <c r="I28" s="162"/>
      <c r="J28" s="162"/>
      <c r="K28" s="166"/>
      <c r="L28" s="160" t="s">
        <v>11</v>
      </c>
      <c r="M28" s="231" t="s">
        <v>12</v>
      </c>
      <c r="N28" s="101" t="s">
        <v>13</v>
      </c>
      <c r="O28" s="160" t="s">
        <v>14</v>
      </c>
    </row>
    <row r="29" spans="1:15" ht="17.25" customHeight="1">
      <c r="A29" s="167" t="s">
        <v>15</v>
      </c>
      <c r="B29" s="168" t="s">
        <v>43</v>
      </c>
      <c r="C29" s="64">
        <v>20</v>
      </c>
      <c r="D29" s="64">
        <v>0.56000000000000005</v>
      </c>
      <c r="E29" s="64">
        <v>0.55000000000000004</v>
      </c>
      <c r="F29" s="64">
        <v>0.56999999999999995</v>
      </c>
      <c r="G29" s="144">
        <v>0.67</v>
      </c>
      <c r="H29" s="64">
        <v>0.56000000000000005</v>
      </c>
      <c r="I29" s="64">
        <v>0.55000000000000004</v>
      </c>
      <c r="J29" s="64">
        <v>0.56999999999999995</v>
      </c>
      <c r="K29" s="144">
        <v>0.67</v>
      </c>
      <c r="L29" s="293">
        <f>(H29+I29+J29+K29)/4</f>
        <v>0.58750000000000002</v>
      </c>
      <c r="M29" s="169"/>
      <c r="N29" s="170"/>
      <c r="O29" s="171"/>
    </row>
    <row r="30" spans="1:15" ht="17.25" customHeight="1">
      <c r="A30" s="172" t="s">
        <v>17</v>
      </c>
      <c r="B30" s="173" t="s">
        <v>44</v>
      </c>
      <c r="C30" s="174">
        <v>15</v>
      </c>
      <c r="D30" s="174">
        <v>0.12</v>
      </c>
      <c r="E30" s="174">
        <v>0.01</v>
      </c>
      <c r="F30" s="174">
        <v>0.01</v>
      </c>
      <c r="G30" s="145">
        <v>0.04</v>
      </c>
      <c r="H30" s="174">
        <v>0.12</v>
      </c>
      <c r="I30" s="174">
        <v>0.01</v>
      </c>
      <c r="J30" s="174">
        <v>0.01</v>
      </c>
      <c r="K30" s="174">
        <v>0.01</v>
      </c>
      <c r="L30" s="293">
        <f t="shared" ref="L30:L41" si="1">(H30+I30+J30+K30)/4</f>
        <v>3.7500000000000006E-2</v>
      </c>
      <c r="M30" s="55"/>
      <c r="N30" s="38"/>
      <c r="O30" s="73"/>
    </row>
    <row r="31" spans="1:15" ht="17.25" customHeight="1">
      <c r="A31" s="172" t="s">
        <v>19</v>
      </c>
      <c r="B31" s="173" t="s">
        <v>45</v>
      </c>
      <c r="C31" s="174">
        <v>15</v>
      </c>
      <c r="D31" s="174">
        <v>75572</v>
      </c>
      <c r="E31" s="174">
        <v>162789</v>
      </c>
      <c r="F31" s="174">
        <v>321617</v>
      </c>
      <c r="G31" s="145">
        <v>155805</v>
      </c>
      <c r="H31" s="174">
        <v>75572</v>
      </c>
      <c r="I31" s="174">
        <v>162789</v>
      </c>
      <c r="J31" s="174">
        <v>321617</v>
      </c>
      <c r="K31" s="174">
        <v>381500</v>
      </c>
      <c r="L31" s="294">
        <f t="shared" si="1"/>
        <v>235369.5</v>
      </c>
      <c r="M31" s="55"/>
      <c r="N31" s="38"/>
      <c r="O31" s="73"/>
    </row>
    <row r="32" spans="1:15" ht="17.25" customHeight="1">
      <c r="A32" s="172" t="s">
        <v>21</v>
      </c>
      <c r="B32" s="173" t="s">
        <v>46</v>
      </c>
      <c r="C32" s="174">
        <v>15</v>
      </c>
      <c r="D32" s="174">
        <v>2.2000000000000002</v>
      </c>
      <c r="E32" s="174">
        <v>4.3</v>
      </c>
      <c r="F32" s="174">
        <v>8.6999999999999993</v>
      </c>
      <c r="G32" s="145">
        <v>7.3</v>
      </c>
      <c r="H32" s="174">
        <v>2.2000000000000002</v>
      </c>
      <c r="I32" s="174">
        <v>4.3</v>
      </c>
      <c r="J32" s="174">
        <v>8.6999999999999993</v>
      </c>
      <c r="K32" s="145">
        <v>9.8000000000000007</v>
      </c>
      <c r="L32" s="293">
        <f t="shared" si="1"/>
        <v>6.25</v>
      </c>
      <c r="M32" s="55"/>
      <c r="N32" s="38"/>
      <c r="O32" s="73"/>
    </row>
    <row r="33" spans="1:15" ht="27.75" customHeight="1">
      <c r="A33" s="172" t="s">
        <v>23</v>
      </c>
      <c r="B33" s="173" t="s">
        <v>47</v>
      </c>
      <c r="C33" s="174">
        <v>15</v>
      </c>
      <c r="D33" s="175">
        <v>0.86</v>
      </c>
      <c r="E33" s="175">
        <v>0.86</v>
      </c>
      <c r="F33" s="175">
        <v>0.96</v>
      </c>
      <c r="G33" s="146">
        <v>0.7</v>
      </c>
      <c r="H33" s="175">
        <v>0.86</v>
      </c>
      <c r="I33" s="175">
        <v>0.86</v>
      </c>
      <c r="J33" s="175">
        <v>0.86</v>
      </c>
      <c r="K33" s="175">
        <v>0.86</v>
      </c>
      <c r="L33" s="293">
        <f t="shared" si="1"/>
        <v>0.86</v>
      </c>
      <c r="M33" s="55"/>
      <c r="N33" s="38"/>
      <c r="O33" s="73"/>
    </row>
    <row r="34" spans="1:15" ht="27.75" customHeight="1">
      <c r="A34" s="172" t="s">
        <v>25</v>
      </c>
      <c r="B34" s="173" t="s">
        <v>48</v>
      </c>
      <c r="C34" s="174">
        <v>5</v>
      </c>
      <c r="D34" s="174">
        <v>0.03</v>
      </c>
      <c r="E34" s="174">
        <v>0.03</v>
      </c>
      <c r="F34" s="174">
        <v>0.03</v>
      </c>
      <c r="G34" s="145">
        <v>0.04</v>
      </c>
      <c r="H34" s="174">
        <v>0.03</v>
      </c>
      <c r="I34" s="174">
        <v>0.03</v>
      </c>
      <c r="J34" s="174">
        <v>0.03</v>
      </c>
      <c r="K34" s="145">
        <v>0.03</v>
      </c>
      <c r="L34" s="293">
        <f t="shared" si="1"/>
        <v>0.03</v>
      </c>
      <c r="M34" s="55"/>
      <c r="N34" s="38"/>
      <c r="O34" s="73"/>
    </row>
    <row r="35" spans="1:15" ht="27.75" customHeight="1">
      <c r="A35" s="172" t="s">
        <v>27</v>
      </c>
      <c r="B35" s="173" t="s">
        <v>49</v>
      </c>
      <c r="C35" s="174">
        <v>0</v>
      </c>
      <c r="D35" s="174">
        <v>0</v>
      </c>
      <c r="E35" s="174">
        <v>0</v>
      </c>
      <c r="F35" s="174">
        <v>0</v>
      </c>
      <c r="G35" s="145">
        <v>0</v>
      </c>
      <c r="H35" s="174">
        <v>0</v>
      </c>
      <c r="I35" s="174">
        <v>0</v>
      </c>
      <c r="J35" s="174">
        <v>0</v>
      </c>
      <c r="K35" s="145">
        <v>0</v>
      </c>
      <c r="L35" s="293">
        <f t="shared" si="1"/>
        <v>0</v>
      </c>
      <c r="M35" s="55"/>
      <c r="N35" s="38"/>
      <c r="O35" s="73"/>
    </row>
    <row r="36" spans="1:15" ht="27.75" customHeight="1">
      <c r="A36" s="172" t="s">
        <v>29</v>
      </c>
      <c r="B36" s="173" t="s">
        <v>50</v>
      </c>
      <c r="C36" s="174">
        <v>0</v>
      </c>
      <c r="D36" s="174">
        <v>0</v>
      </c>
      <c r="E36" s="174">
        <v>0</v>
      </c>
      <c r="F36" s="174">
        <v>0</v>
      </c>
      <c r="G36" s="145">
        <v>0</v>
      </c>
      <c r="H36" s="174">
        <v>0</v>
      </c>
      <c r="I36" s="174">
        <v>0</v>
      </c>
      <c r="J36" s="174">
        <v>0</v>
      </c>
      <c r="K36" s="145">
        <v>0</v>
      </c>
      <c r="L36" s="293">
        <f t="shared" si="1"/>
        <v>0</v>
      </c>
      <c r="M36" s="55"/>
      <c r="N36" s="38"/>
      <c r="O36" s="73"/>
    </row>
    <row r="37" spans="1:15" ht="27.75" customHeight="1">
      <c r="A37" s="172" t="s">
        <v>31</v>
      </c>
      <c r="B37" s="173" t="s">
        <v>51</v>
      </c>
      <c r="C37" s="174">
        <v>10</v>
      </c>
      <c r="D37" s="176">
        <v>8.4</v>
      </c>
      <c r="E37" s="174">
        <v>25.8</v>
      </c>
      <c r="F37" s="176">
        <v>34</v>
      </c>
      <c r="G37" s="145">
        <v>19.8</v>
      </c>
      <c r="H37" s="176">
        <v>8.4</v>
      </c>
      <c r="I37" s="174">
        <v>25.8</v>
      </c>
      <c r="J37" s="176">
        <v>34</v>
      </c>
      <c r="K37" s="145">
        <v>40</v>
      </c>
      <c r="L37" s="293">
        <f t="shared" si="1"/>
        <v>27.05</v>
      </c>
      <c r="M37" s="55"/>
      <c r="N37" s="38"/>
      <c r="O37" s="73"/>
    </row>
    <row r="38" spans="1:15" ht="17.25" customHeight="1">
      <c r="A38" s="172" t="s">
        <v>33</v>
      </c>
      <c r="B38" s="173" t="s">
        <v>52</v>
      </c>
      <c r="C38" s="174">
        <v>5</v>
      </c>
      <c r="D38" s="174">
        <v>1.0900000000000001</v>
      </c>
      <c r="E38" s="174">
        <v>1.0900000000000001</v>
      </c>
      <c r="F38" s="174">
        <v>1.0900000000000001</v>
      </c>
      <c r="G38" s="145">
        <v>1.05</v>
      </c>
      <c r="H38" s="174">
        <v>1.0900000000000001</v>
      </c>
      <c r="I38" s="174">
        <v>1.0900000000000001</v>
      </c>
      <c r="J38" s="174">
        <v>1.0900000000000001</v>
      </c>
      <c r="K38" s="145">
        <v>1.0900000000000001</v>
      </c>
      <c r="L38" s="293">
        <f t="shared" si="1"/>
        <v>1.0900000000000001</v>
      </c>
      <c r="M38" s="55"/>
      <c r="N38" s="38"/>
      <c r="O38" s="73"/>
    </row>
    <row r="39" spans="1:15" ht="29.25" customHeight="1">
      <c r="A39" s="172" t="s">
        <v>35</v>
      </c>
      <c r="B39" s="173" t="s">
        <v>53</v>
      </c>
      <c r="C39" s="174">
        <v>0</v>
      </c>
      <c r="D39" s="174"/>
      <c r="E39" s="174"/>
      <c r="F39" s="174"/>
      <c r="G39" s="145"/>
      <c r="H39" s="174"/>
      <c r="I39" s="174"/>
      <c r="J39" s="174"/>
      <c r="K39" s="145"/>
      <c r="L39" s="293">
        <f t="shared" si="1"/>
        <v>0</v>
      </c>
      <c r="M39" s="55"/>
      <c r="N39" s="38"/>
      <c r="O39" s="73"/>
    </row>
    <row r="40" spans="1:15" ht="29.25" customHeight="1">
      <c r="A40" s="172" t="s">
        <v>37</v>
      </c>
      <c r="B40" s="173" t="s">
        <v>54</v>
      </c>
      <c r="C40" s="174">
        <v>0</v>
      </c>
      <c r="D40" s="174"/>
      <c r="E40" s="174"/>
      <c r="F40" s="174"/>
      <c r="G40" s="145"/>
      <c r="H40" s="174"/>
      <c r="I40" s="174"/>
      <c r="J40" s="174"/>
      <c r="K40" s="145"/>
      <c r="L40" s="293">
        <f t="shared" si="1"/>
        <v>0</v>
      </c>
      <c r="M40" s="55"/>
      <c r="N40" s="38"/>
      <c r="O40" s="73"/>
    </row>
    <row r="41" spans="1:15" ht="29.25" customHeight="1" thickBot="1">
      <c r="A41" s="177" t="s">
        <v>39</v>
      </c>
      <c r="B41" s="178" t="s">
        <v>55</v>
      </c>
      <c r="C41" s="179">
        <v>0</v>
      </c>
      <c r="D41" s="179">
        <v>0</v>
      </c>
      <c r="E41" s="179">
        <v>0</v>
      </c>
      <c r="F41" s="179">
        <v>0</v>
      </c>
      <c r="G41" s="180">
        <v>0</v>
      </c>
      <c r="H41" s="179">
        <v>0</v>
      </c>
      <c r="I41" s="179">
        <v>0</v>
      </c>
      <c r="J41" s="179">
        <v>0</v>
      </c>
      <c r="K41" s="180">
        <v>0</v>
      </c>
      <c r="L41" s="293">
        <f t="shared" si="1"/>
        <v>0</v>
      </c>
      <c r="M41" s="181"/>
      <c r="N41" s="182"/>
      <c r="O41" s="74"/>
    </row>
    <row r="42" spans="1:15" ht="22.5" customHeight="1" thickBot="1">
      <c r="A42" s="408" t="s">
        <v>56</v>
      </c>
      <c r="B42" s="409"/>
      <c r="C42" s="238">
        <v>100</v>
      </c>
      <c r="D42" s="238"/>
      <c r="E42" s="238"/>
      <c r="F42" s="183"/>
      <c r="G42" s="101"/>
      <c r="H42" s="234"/>
      <c r="I42" s="238"/>
      <c r="J42" s="238"/>
      <c r="K42" s="184"/>
      <c r="L42" s="185"/>
      <c r="M42" s="149"/>
      <c r="N42" s="186"/>
      <c r="O42" s="187"/>
    </row>
    <row r="43" spans="1:15" s="241" customFormat="1">
      <c r="A43" s="356" t="s">
        <v>42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</row>
    <row r="44" spans="1:15" s="241" customFormat="1">
      <c r="A44" s="356" t="s">
        <v>3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</row>
    <row r="45" spans="1:15" s="241" customFormat="1" ht="18.75">
      <c r="A45" s="416" t="s">
        <v>236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</row>
    <row r="46" spans="1:15" s="241" customFormat="1" ht="19.5" thickBot="1">
      <c r="A46" s="417" t="s">
        <v>184</v>
      </c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</row>
    <row r="47" spans="1:15" s="241" customFormat="1" ht="40.5" customHeight="1" thickBot="1">
      <c r="A47" s="420" t="s">
        <v>230</v>
      </c>
      <c r="B47" s="364" t="s">
        <v>7</v>
      </c>
      <c r="C47" s="366" t="s">
        <v>180</v>
      </c>
      <c r="D47" s="369" t="s">
        <v>223</v>
      </c>
      <c r="E47" s="359"/>
      <c r="F47" s="370"/>
      <c r="G47" s="371" t="s">
        <v>284</v>
      </c>
      <c r="H47" s="358" t="s">
        <v>272</v>
      </c>
      <c r="I47" s="359"/>
      <c r="J47" s="359"/>
      <c r="K47" s="360"/>
      <c r="L47" s="422" t="s">
        <v>217</v>
      </c>
      <c r="M47" s="366" t="s">
        <v>181</v>
      </c>
      <c r="N47" s="364" t="s">
        <v>182</v>
      </c>
      <c r="O47" s="422" t="s">
        <v>8</v>
      </c>
    </row>
    <row r="48" spans="1:15" s="241" customFormat="1" ht="39" customHeight="1" thickBot="1">
      <c r="A48" s="421"/>
      <c r="B48" s="365"/>
      <c r="C48" s="367"/>
      <c r="D48" s="244" t="s">
        <v>267</v>
      </c>
      <c r="E48" s="245" t="s">
        <v>268</v>
      </c>
      <c r="F48" s="246" t="s">
        <v>269</v>
      </c>
      <c r="G48" s="372"/>
      <c r="H48" s="247" t="s">
        <v>274</v>
      </c>
      <c r="I48" s="245" t="s">
        <v>275</v>
      </c>
      <c r="J48" s="245" t="s">
        <v>276</v>
      </c>
      <c r="K48" s="248" t="s">
        <v>283</v>
      </c>
      <c r="L48" s="423"/>
      <c r="M48" s="367"/>
      <c r="N48" s="365"/>
      <c r="O48" s="423"/>
    </row>
    <row r="49" spans="1:15" s="241" customFormat="1" ht="18" customHeight="1" thickBot="1">
      <c r="A49" s="255"/>
      <c r="B49" s="295" t="s">
        <v>9</v>
      </c>
      <c r="C49" s="296" t="s">
        <v>10</v>
      </c>
      <c r="D49" s="297"/>
      <c r="E49" s="297"/>
      <c r="F49" s="298"/>
      <c r="G49" s="299"/>
      <c r="H49" s="300"/>
      <c r="I49" s="297"/>
      <c r="J49" s="297"/>
      <c r="K49" s="301"/>
      <c r="L49" s="295" t="s">
        <v>11</v>
      </c>
      <c r="M49" s="256" t="s">
        <v>12</v>
      </c>
      <c r="N49" s="255" t="s">
        <v>13</v>
      </c>
      <c r="O49" s="295" t="s">
        <v>14</v>
      </c>
    </row>
    <row r="50" spans="1:15" s="241" customFormat="1" ht="17.25" customHeight="1">
      <c r="A50" s="302" t="s">
        <v>15</v>
      </c>
      <c r="B50" s="303" t="s">
        <v>43</v>
      </c>
      <c r="C50" s="263">
        <v>20</v>
      </c>
      <c r="D50" s="263">
        <v>0.67</v>
      </c>
      <c r="E50" s="263">
        <v>0.71</v>
      </c>
      <c r="F50" s="263">
        <v>0.44</v>
      </c>
      <c r="G50" s="304">
        <v>0.67</v>
      </c>
      <c r="H50" s="263">
        <v>0.61</v>
      </c>
      <c r="I50" s="263">
        <v>0.63</v>
      </c>
      <c r="J50" s="263">
        <v>0.65</v>
      </c>
      <c r="K50" s="304">
        <v>0.67</v>
      </c>
      <c r="L50" s="263">
        <v>0.65</v>
      </c>
      <c r="M50" s="264"/>
      <c r="N50" s="305"/>
      <c r="O50" s="259"/>
    </row>
    <row r="51" spans="1:15" s="241" customFormat="1" ht="17.25" customHeight="1">
      <c r="A51" s="257" t="s">
        <v>17</v>
      </c>
      <c r="B51" s="306" t="s">
        <v>44</v>
      </c>
      <c r="C51" s="271">
        <v>15</v>
      </c>
      <c r="D51" s="271">
        <v>4.0000000000000001E-3</v>
      </c>
      <c r="E51" s="271">
        <v>0.28849999999999998</v>
      </c>
      <c r="F51" s="271">
        <v>2E-3</v>
      </c>
      <c r="G51" s="307">
        <v>0.7</v>
      </c>
      <c r="H51" s="271">
        <v>0.04</v>
      </c>
      <c r="I51" s="271">
        <v>6.0000000000000001E-3</v>
      </c>
      <c r="J51" s="271">
        <v>0.03</v>
      </c>
      <c r="K51" s="308">
        <v>0.04</v>
      </c>
      <c r="L51" s="271">
        <v>3.0000000000000001E-3</v>
      </c>
      <c r="M51" s="272"/>
      <c r="N51" s="269"/>
      <c r="O51" s="267"/>
    </row>
    <row r="52" spans="1:15" s="241" customFormat="1" ht="17.25" customHeight="1">
      <c r="A52" s="257" t="s">
        <v>19</v>
      </c>
      <c r="B52" s="306" t="s">
        <v>45</v>
      </c>
      <c r="C52" s="271">
        <v>15</v>
      </c>
      <c r="D52" s="271">
        <v>158105</v>
      </c>
      <c r="E52" s="271">
        <v>86176</v>
      </c>
      <c r="F52" s="271">
        <v>136544</v>
      </c>
      <c r="G52" s="308">
        <v>155805</v>
      </c>
      <c r="H52" s="271">
        <v>33073</v>
      </c>
      <c r="I52" s="271">
        <v>72544</v>
      </c>
      <c r="J52" s="271">
        <v>116854</v>
      </c>
      <c r="K52" s="308">
        <v>155805</v>
      </c>
      <c r="L52" s="271">
        <v>124041</v>
      </c>
      <c r="M52" s="272"/>
      <c r="N52" s="269"/>
      <c r="O52" s="267"/>
    </row>
    <row r="53" spans="1:15" s="241" customFormat="1" ht="17.25" customHeight="1">
      <c r="A53" s="257" t="s">
        <v>21</v>
      </c>
      <c r="B53" s="306" t="s">
        <v>46</v>
      </c>
      <c r="C53" s="271">
        <v>15</v>
      </c>
      <c r="D53" s="271">
        <v>8</v>
      </c>
      <c r="E53" s="271">
        <v>12.2</v>
      </c>
      <c r="F53" s="271">
        <v>4.8</v>
      </c>
      <c r="G53" s="308">
        <v>7.3</v>
      </c>
      <c r="H53" s="271">
        <v>1.6</v>
      </c>
      <c r="I53" s="271">
        <v>3.4</v>
      </c>
      <c r="J53" s="271">
        <v>5.5</v>
      </c>
      <c r="K53" s="308">
        <v>7.3</v>
      </c>
      <c r="L53" s="271">
        <v>5.5</v>
      </c>
      <c r="M53" s="272"/>
      <c r="N53" s="269"/>
      <c r="O53" s="267"/>
    </row>
    <row r="54" spans="1:15" s="241" customFormat="1" ht="27.75" customHeight="1">
      <c r="A54" s="257" t="s">
        <v>23</v>
      </c>
      <c r="B54" s="306" t="s">
        <v>47</v>
      </c>
      <c r="C54" s="271">
        <v>15</v>
      </c>
      <c r="D54" s="309">
        <v>0.7</v>
      </c>
      <c r="E54" s="309">
        <v>0.71</v>
      </c>
      <c r="F54" s="309">
        <v>0.86</v>
      </c>
      <c r="G54" s="310">
        <v>0.71</v>
      </c>
      <c r="H54" s="309">
        <v>0.7</v>
      </c>
      <c r="I54" s="309">
        <v>0.7</v>
      </c>
      <c r="J54" s="309">
        <v>0.7</v>
      </c>
      <c r="K54" s="310">
        <v>0.7</v>
      </c>
      <c r="L54" s="271">
        <v>0.7</v>
      </c>
      <c r="M54" s="272"/>
      <c r="N54" s="269"/>
      <c r="O54" s="267"/>
    </row>
    <row r="55" spans="1:15" s="241" customFormat="1" ht="27.75" customHeight="1">
      <c r="A55" s="257" t="s">
        <v>25</v>
      </c>
      <c r="B55" s="306" t="s">
        <v>48</v>
      </c>
      <c r="C55" s="271">
        <v>5</v>
      </c>
      <c r="D55" s="271">
        <v>0.04</v>
      </c>
      <c r="E55" s="271">
        <v>2.9000000000000001E-2</v>
      </c>
      <c r="F55" s="271">
        <v>0.03</v>
      </c>
      <c r="G55" s="308">
        <v>0.04</v>
      </c>
      <c r="H55" s="271">
        <v>0.04</v>
      </c>
      <c r="I55" s="271">
        <v>0.03</v>
      </c>
      <c r="J55" s="271">
        <v>0.03</v>
      </c>
      <c r="K55" s="308">
        <v>0.04</v>
      </c>
      <c r="L55" s="271">
        <v>0.02</v>
      </c>
      <c r="M55" s="272"/>
      <c r="N55" s="269"/>
      <c r="O55" s="267"/>
    </row>
    <row r="56" spans="1:15" s="241" customFormat="1" ht="27.75" customHeight="1">
      <c r="A56" s="257" t="s">
        <v>27</v>
      </c>
      <c r="B56" s="306" t="s">
        <v>49</v>
      </c>
      <c r="C56" s="271">
        <v>0</v>
      </c>
      <c r="D56" s="271">
        <v>0</v>
      </c>
      <c r="E56" s="271">
        <v>0</v>
      </c>
      <c r="F56" s="271">
        <v>0</v>
      </c>
      <c r="G56" s="308">
        <v>0</v>
      </c>
      <c r="H56" s="271">
        <v>0</v>
      </c>
      <c r="I56" s="271">
        <v>0</v>
      </c>
      <c r="J56" s="271">
        <v>0</v>
      </c>
      <c r="K56" s="308">
        <v>0</v>
      </c>
      <c r="L56" s="271">
        <v>0</v>
      </c>
      <c r="M56" s="272"/>
      <c r="N56" s="269"/>
      <c r="O56" s="267"/>
    </row>
    <row r="57" spans="1:15" s="241" customFormat="1" ht="27.75" customHeight="1">
      <c r="A57" s="257" t="s">
        <v>29</v>
      </c>
      <c r="B57" s="306" t="s">
        <v>50</v>
      </c>
      <c r="C57" s="271">
        <v>0</v>
      </c>
      <c r="D57" s="271">
        <v>0</v>
      </c>
      <c r="E57" s="271">
        <v>0</v>
      </c>
      <c r="F57" s="271">
        <v>0</v>
      </c>
      <c r="G57" s="308">
        <v>0</v>
      </c>
      <c r="H57" s="271">
        <v>0</v>
      </c>
      <c r="I57" s="271">
        <v>0</v>
      </c>
      <c r="J57" s="271">
        <v>0</v>
      </c>
      <c r="K57" s="308">
        <v>0</v>
      </c>
      <c r="L57" s="271">
        <v>0</v>
      </c>
      <c r="M57" s="272"/>
      <c r="N57" s="269"/>
      <c r="O57" s="267"/>
    </row>
    <row r="58" spans="1:15" s="241" customFormat="1" ht="27.75" customHeight="1">
      <c r="A58" s="257" t="s">
        <v>31</v>
      </c>
      <c r="B58" s="306" t="s">
        <v>51</v>
      </c>
      <c r="C58" s="271">
        <v>10</v>
      </c>
      <c r="D58" s="311">
        <v>17.8</v>
      </c>
      <c r="E58" s="271">
        <v>11.4</v>
      </c>
      <c r="F58" s="311">
        <v>14</v>
      </c>
      <c r="G58" s="308">
        <v>19.8</v>
      </c>
      <c r="H58" s="311">
        <v>5</v>
      </c>
      <c r="I58" s="271">
        <v>9.9</v>
      </c>
      <c r="J58" s="271">
        <v>14.9</v>
      </c>
      <c r="K58" s="308">
        <v>19.8</v>
      </c>
      <c r="L58" s="271">
        <v>15.8</v>
      </c>
      <c r="M58" s="272"/>
      <c r="N58" s="269"/>
      <c r="O58" s="267"/>
    </row>
    <row r="59" spans="1:15" s="241" customFormat="1" ht="17.25" customHeight="1">
      <c r="A59" s="257" t="s">
        <v>33</v>
      </c>
      <c r="B59" s="306" t="s">
        <v>52</v>
      </c>
      <c r="C59" s="271">
        <v>5</v>
      </c>
      <c r="D59" s="271">
        <v>1.08</v>
      </c>
      <c r="E59" s="271">
        <v>0.78</v>
      </c>
      <c r="F59" s="271">
        <v>0.89</v>
      </c>
      <c r="G59" s="308">
        <v>1.05</v>
      </c>
      <c r="H59" s="271">
        <v>0.94</v>
      </c>
      <c r="I59" s="271">
        <v>0.77</v>
      </c>
      <c r="J59" s="271">
        <v>1.1599999999999999</v>
      </c>
      <c r="K59" s="308">
        <v>1.05</v>
      </c>
      <c r="L59" s="271">
        <v>1.02</v>
      </c>
      <c r="M59" s="272"/>
      <c r="N59" s="269"/>
      <c r="O59" s="267"/>
    </row>
    <row r="60" spans="1:15" s="241" customFormat="1" ht="29.25" customHeight="1">
      <c r="A60" s="257" t="s">
        <v>35</v>
      </c>
      <c r="B60" s="306" t="s">
        <v>53</v>
      </c>
      <c r="C60" s="271">
        <v>0</v>
      </c>
      <c r="D60" s="271"/>
      <c r="E60" s="271"/>
      <c r="F60" s="271"/>
      <c r="G60" s="308"/>
      <c r="H60" s="271"/>
      <c r="I60" s="271"/>
      <c r="J60" s="271"/>
      <c r="K60" s="308"/>
      <c r="L60" s="271">
        <v>0</v>
      </c>
      <c r="M60" s="272"/>
      <c r="N60" s="269"/>
      <c r="O60" s="267"/>
    </row>
    <row r="61" spans="1:15" s="241" customFormat="1" ht="29.25" customHeight="1">
      <c r="A61" s="257" t="s">
        <v>37</v>
      </c>
      <c r="B61" s="306" t="s">
        <v>54</v>
      </c>
      <c r="C61" s="271">
        <v>0</v>
      </c>
      <c r="D61" s="271"/>
      <c r="E61" s="271"/>
      <c r="F61" s="271"/>
      <c r="G61" s="308"/>
      <c r="H61" s="271"/>
      <c r="I61" s="271"/>
      <c r="J61" s="271"/>
      <c r="K61" s="308"/>
      <c r="L61" s="271">
        <v>0</v>
      </c>
      <c r="M61" s="272"/>
      <c r="N61" s="269"/>
      <c r="O61" s="267"/>
    </row>
    <row r="62" spans="1:15" s="241" customFormat="1" ht="29.25" customHeight="1" thickBot="1">
      <c r="A62" s="282" t="s">
        <v>39</v>
      </c>
      <c r="B62" s="312" t="s">
        <v>55</v>
      </c>
      <c r="C62" s="313">
        <v>0</v>
      </c>
      <c r="D62" s="313">
        <v>0</v>
      </c>
      <c r="E62" s="313">
        <v>0</v>
      </c>
      <c r="F62" s="313">
        <v>0</v>
      </c>
      <c r="G62" s="314">
        <v>0</v>
      </c>
      <c r="H62" s="313">
        <v>0</v>
      </c>
      <c r="I62" s="313">
        <v>0</v>
      </c>
      <c r="J62" s="313">
        <v>0</v>
      </c>
      <c r="K62" s="314">
        <v>0</v>
      </c>
      <c r="L62" s="313">
        <v>0</v>
      </c>
      <c r="M62" s="315"/>
      <c r="N62" s="316"/>
      <c r="O62" s="284"/>
    </row>
    <row r="63" spans="1:15" s="241" customFormat="1" ht="22.5" customHeight="1" thickBot="1">
      <c r="A63" s="418" t="s">
        <v>56</v>
      </c>
      <c r="B63" s="419"/>
      <c r="C63" s="317">
        <v>100</v>
      </c>
      <c r="D63" s="317"/>
      <c r="E63" s="317"/>
      <c r="F63" s="318"/>
      <c r="G63" s="255"/>
      <c r="H63" s="319"/>
      <c r="I63" s="317"/>
      <c r="J63" s="317"/>
      <c r="K63" s="320"/>
      <c r="L63" s="321"/>
      <c r="M63" s="322"/>
      <c r="N63" s="323"/>
      <c r="O63" s="324"/>
    </row>
  </sheetData>
  <mergeCells count="45">
    <mergeCell ref="A21:B21"/>
    <mergeCell ref="I1:J1"/>
    <mergeCell ref="I2:J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7" sqref="D17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73" t="s">
        <v>42</v>
      </c>
      <c r="B1" s="373"/>
      <c r="C1" s="373"/>
      <c r="D1" s="373"/>
      <c r="E1" s="373"/>
      <c r="F1" s="373"/>
      <c r="G1" s="373"/>
    </row>
    <row r="2" spans="1:7">
      <c r="A2" s="373" t="s">
        <v>3</v>
      </c>
      <c r="B2" s="373"/>
      <c r="C2" s="373"/>
      <c r="D2" s="373"/>
      <c r="E2" s="373"/>
      <c r="F2" s="373"/>
      <c r="G2" s="373"/>
    </row>
    <row r="3" spans="1:7" ht="18.75">
      <c r="A3" s="410" t="s">
        <v>288</v>
      </c>
      <c r="B3" s="410"/>
      <c r="C3" s="410"/>
      <c r="D3" s="410"/>
      <c r="E3" s="410"/>
      <c r="F3" s="410"/>
      <c r="G3" s="410"/>
    </row>
    <row r="4" spans="1:7" ht="18.75">
      <c r="A4" s="410" t="s">
        <v>297</v>
      </c>
      <c r="B4" s="410"/>
      <c r="C4" s="410"/>
      <c r="D4" s="410"/>
      <c r="E4" s="410"/>
      <c r="F4" s="410"/>
      <c r="G4" s="410"/>
    </row>
    <row r="5" spans="1:7" ht="38.25">
      <c r="A5" s="205" t="s">
        <v>6</v>
      </c>
      <c r="B5" s="205" t="s">
        <v>7</v>
      </c>
      <c r="C5" s="205" t="s">
        <v>180</v>
      </c>
      <c r="D5" s="205" t="s">
        <v>217</v>
      </c>
      <c r="E5" s="205" t="s">
        <v>181</v>
      </c>
      <c r="F5" s="205" t="s">
        <v>182</v>
      </c>
      <c r="G5" s="205" t="s">
        <v>8</v>
      </c>
    </row>
    <row r="6" spans="1:7">
      <c r="A6" s="205"/>
      <c r="B6" s="205" t="s">
        <v>9</v>
      </c>
      <c r="C6" s="205" t="s">
        <v>10</v>
      </c>
      <c r="D6" s="205" t="s">
        <v>11</v>
      </c>
      <c r="E6" s="205" t="s">
        <v>12</v>
      </c>
      <c r="F6" s="205" t="s">
        <v>13</v>
      </c>
      <c r="G6" s="205" t="s">
        <v>14</v>
      </c>
    </row>
    <row r="7" spans="1:7" ht="16.5" customHeight="1">
      <c r="A7" s="206" t="s">
        <v>15</v>
      </c>
      <c r="B7" s="37" t="s">
        <v>43</v>
      </c>
      <c r="C7" s="55">
        <v>20</v>
      </c>
      <c r="D7" s="64">
        <v>0.53</v>
      </c>
      <c r="E7" s="50">
        <f>'При №3 б'!O7</f>
        <v>0.58518402565997552</v>
      </c>
      <c r="F7" s="56">
        <f>D7/E7*100</f>
        <v>90.569799714245704</v>
      </c>
      <c r="G7" s="56">
        <f>F7*C7/100</f>
        <v>18.113959942849142</v>
      </c>
    </row>
    <row r="8" spans="1:7" ht="16.5" customHeight="1">
      <c r="A8" s="206" t="s">
        <v>17</v>
      </c>
      <c r="B8" s="37" t="s">
        <v>44</v>
      </c>
      <c r="C8" s="55">
        <v>15</v>
      </c>
      <c r="D8" s="174">
        <v>0.01</v>
      </c>
      <c r="E8" s="60">
        <f>'При №3 б'!O10</f>
        <v>2.997239423746903E-2</v>
      </c>
      <c r="F8" s="56">
        <f t="shared" ref="F8:F11" si="0">E8/D8*100</f>
        <v>299.7239423746903</v>
      </c>
      <c r="G8" s="56">
        <f t="shared" ref="G8:G19" si="1">F8*C8/100</f>
        <v>44.958591356203542</v>
      </c>
    </row>
    <row r="9" spans="1:7" ht="16.5" customHeight="1">
      <c r="A9" s="206" t="s">
        <v>19</v>
      </c>
      <c r="B9" s="37" t="s">
        <v>45</v>
      </c>
      <c r="C9" s="55">
        <v>15</v>
      </c>
      <c r="D9" s="174">
        <v>185243</v>
      </c>
      <c r="E9" s="56">
        <f>'При №3 б'!O13</f>
        <v>148043.68055555556</v>
      </c>
      <c r="F9" s="56">
        <f t="shared" si="0"/>
        <v>79.918636901559339</v>
      </c>
      <c r="G9" s="56">
        <f t="shared" si="1"/>
        <v>11.987795535233902</v>
      </c>
    </row>
    <row r="10" spans="1:7" ht="16.5" customHeight="1">
      <c r="A10" s="206" t="s">
        <v>21</v>
      </c>
      <c r="B10" s="37" t="s">
        <v>46</v>
      </c>
      <c r="C10" s="55">
        <v>15</v>
      </c>
      <c r="D10" s="174">
        <v>2.6</v>
      </c>
      <c r="E10" s="58">
        <f>'При №3 б'!O16</f>
        <v>2.4545718674888191</v>
      </c>
      <c r="F10" s="56">
        <f t="shared" si="0"/>
        <v>94.406610288031501</v>
      </c>
      <c r="G10" s="56">
        <f t="shared" si="1"/>
        <v>14.160991543204725</v>
      </c>
    </row>
    <row r="11" spans="1:7" ht="16.5" customHeight="1">
      <c r="A11" s="206" t="s">
        <v>23</v>
      </c>
      <c r="B11" s="37" t="s">
        <v>47</v>
      </c>
      <c r="C11" s="55">
        <v>15</v>
      </c>
      <c r="D11" s="175">
        <v>0.88</v>
      </c>
      <c r="E11" s="50">
        <f>'При №3 б'!O21</f>
        <v>0.88200000000000001</v>
      </c>
      <c r="F11" s="56">
        <f t="shared" si="0"/>
        <v>100.22727272727272</v>
      </c>
      <c r="G11" s="56">
        <f t="shared" si="1"/>
        <v>15.034090909090908</v>
      </c>
    </row>
    <row r="12" spans="1:7" ht="27.75" customHeight="1">
      <c r="A12" s="206" t="s">
        <v>25</v>
      </c>
      <c r="B12" s="37" t="s">
        <v>48</v>
      </c>
      <c r="C12" s="55">
        <v>5</v>
      </c>
      <c r="D12" s="174">
        <v>0.03</v>
      </c>
      <c r="E12" s="50">
        <f>'При №3 б'!O26</f>
        <v>2.7500000000000004E-2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6" t="s">
        <v>27</v>
      </c>
      <c r="B13" s="37" t="s">
        <v>49</v>
      </c>
      <c r="C13" s="55">
        <v>0</v>
      </c>
      <c r="D13" s="174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6" t="s">
        <v>29</v>
      </c>
      <c r="B14" s="37" t="s">
        <v>50</v>
      </c>
      <c r="C14" s="55">
        <v>0</v>
      </c>
      <c r="D14" s="174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6" t="s">
        <v>31</v>
      </c>
      <c r="B15" s="37" t="s">
        <v>51</v>
      </c>
      <c r="C15" s="55">
        <v>10</v>
      </c>
      <c r="D15" s="176">
        <v>14</v>
      </c>
      <c r="E15" s="58">
        <f>'При №3 б'!O37</f>
        <v>6.8055555555555554</v>
      </c>
      <c r="F15" s="56">
        <f>E15/D15*100</f>
        <v>48.611111111111107</v>
      </c>
      <c r="G15" s="56">
        <f t="shared" si="1"/>
        <v>4.8611111111111107</v>
      </c>
    </row>
    <row r="16" spans="1:7" ht="17.25" customHeight="1">
      <c r="A16" s="206" t="s">
        <v>33</v>
      </c>
      <c r="B16" s="37" t="s">
        <v>52</v>
      </c>
      <c r="C16" s="55">
        <v>5</v>
      </c>
      <c r="D16" s="174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10" ht="29.25" customHeight="1">
      <c r="A17" s="206" t="s">
        <v>35</v>
      </c>
      <c r="B17" s="37" t="s">
        <v>53</v>
      </c>
      <c r="C17" s="55">
        <v>0</v>
      </c>
      <c r="D17" s="174"/>
      <c r="E17" s="55">
        <f>'При №3 б'!O42</f>
        <v>0</v>
      </c>
      <c r="F17" s="58">
        <v>0</v>
      </c>
      <c r="G17" s="56">
        <f t="shared" si="1"/>
        <v>0</v>
      </c>
    </row>
    <row r="18" spans="1:10" ht="29.25" customHeight="1">
      <c r="A18" s="206" t="s">
        <v>37</v>
      </c>
      <c r="B18" s="37" t="s">
        <v>54</v>
      </c>
      <c r="C18" s="55">
        <v>0</v>
      </c>
      <c r="D18" s="174"/>
      <c r="E18" s="55">
        <f>'При №3 б'!O43</f>
        <v>0</v>
      </c>
      <c r="F18" s="58">
        <v>0</v>
      </c>
      <c r="G18" s="56">
        <f t="shared" si="1"/>
        <v>0</v>
      </c>
    </row>
    <row r="19" spans="1:10" ht="29.25" customHeight="1" thickBot="1">
      <c r="A19" s="206" t="s">
        <v>39</v>
      </c>
      <c r="B19" s="37" t="s">
        <v>55</v>
      </c>
      <c r="C19" s="55">
        <v>0</v>
      </c>
      <c r="D19" s="179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10" s="150" customFormat="1" ht="22.5" customHeight="1" thickBot="1">
      <c r="A20" s="378" t="s">
        <v>56</v>
      </c>
      <c r="B20" s="378"/>
      <c r="C20" s="205">
        <v>100</v>
      </c>
      <c r="D20" s="336"/>
      <c r="E20" s="136"/>
      <c r="F20" s="136"/>
      <c r="G20" s="137">
        <f>SUM(G7:G19)</f>
        <v>119.58823386667923</v>
      </c>
    </row>
    <row r="21" spans="1:10" s="147" customFormat="1" ht="18.75">
      <c r="A21" s="151"/>
      <c r="C21" s="152"/>
    </row>
    <row r="22" spans="1:10" s="61" customFormat="1" ht="18.75">
      <c r="B22" s="61" t="s">
        <v>262</v>
      </c>
      <c r="C22" s="62"/>
    </row>
    <row r="23" spans="1:10" s="61" customFormat="1" ht="18.75">
      <c r="B23" s="61" t="s">
        <v>270</v>
      </c>
      <c r="C23" s="375" t="s">
        <v>298</v>
      </c>
      <c r="D23" s="375"/>
      <c r="E23" s="375"/>
      <c r="F23" s="375"/>
      <c r="G23" s="375"/>
      <c r="H23" s="375"/>
      <c r="I23" s="375"/>
      <c r="J23" s="375"/>
    </row>
    <row r="24" spans="1:10" s="61" customFormat="1" ht="18.75">
      <c r="C24" s="208"/>
      <c r="D24" s="208"/>
      <c r="E24" s="208"/>
      <c r="F24" s="208"/>
    </row>
    <row r="25" spans="1:10" s="61" customFormat="1" ht="18.75">
      <c r="B25" s="61" t="s">
        <v>263</v>
      </c>
      <c r="C25" s="375" t="s">
        <v>243</v>
      </c>
      <c r="D25" s="375"/>
      <c r="E25" s="375"/>
      <c r="F25" s="375"/>
      <c r="G25" s="153"/>
      <c r="H25" s="153"/>
    </row>
    <row r="26" spans="1:10" s="61" customFormat="1" ht="18.75">
      <c r="C26" s="62"/>
    </row>
    <row r="27" spans="1:10" s="61" customFormat="1" ht="18.75">
      <c r="B27" s="61" t="s">
        <v>299</v>
      </c>
      <c r="C27" s="375" t="s">
        <v>271</v>
      </c>
      <c r="D27" s="375"/>
      <c r="E27" s="375"/>
      <c r="F27" s="375"/>
      <c r="G27" s="153"/>
    </row>
    <row r="28" spans="1:10">
      <c r="C28" s="54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2021-04-29T06:13:16Z</dcterms:modified>
</cp:coreProperties>
</file>