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6549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OLE_LINK4" localSheetId="2">'Лист3'!#REF!</definedName>
    <definedName name="_xlnm.Print_Area" localSheetId="0">'Лист1'!$A$2:$F$35</definedName>
    <definedName name="_xlnm.Print_Area" localSheetId="1">'Лист2'!$A$1:$G$36</definedName>
    <definedName name="_xlnm.Print_Area" localSheetId="2">'Лист3'!$A$1:$E$39</definedName>
  </definedNames>
  <calcPr fullCalcOnLoad="1"/>
</workbook>
</file>

<file path=xl/sharedStrings.xml><?xml version="1.0" encoding="utf-8"?>
<sst xmlns="http://schemas.openxmlformats.org/spreadsheetml/2006/main" count="123" uniqueCount="84">
  <si>
    <t>Показатели</t>
  </si>
  <si>
    <t>Ед измер</t>
  </si>
  <si>
    <t>Задание</t>
  </si>
  <si>
    <t>Факт</t>
  </si>
  <si>
    <t>Выполнение</t>
  </si>
  <si>
    <t>%</t>
  </si>
  <si>
    <t>Переработка зерна</t>
  </si>
  <si>
    <t>Отруби пшеничные</t>
  </si>
  <si>
    <t>Товарная пр-ция в действ ценах</t>
  </si>
  <si>
    <t>1.2 По комбикормовому цеху</t>
  </si>
  <si>
    <t>Ед изм</t>
  </si>
  <si>
    <t>Откл + -</t>
  </si>
  <si>
    <t>Товарная пр-ия в действ ценах</t>
  </si>
  <si>
    <t>2. Выполнение смет затрат</t>
  </si>
  <si>
    <t>2.1 Мукомольное производство</t>
  </si>
  <si>
    <t>Статьи затрат</t>
  </si>
  <si>
    <t>Бизнес – план</t>
  </si>
  <si>
    <t>На 1 тн (сум)</t>
  </si>
  <si>
    <t>Кол-во калькулируемой пр-ии</t>
  </si>
  <si>
    <t>Сырье и материалы (за выч возв отх)</t>
  </si>
  <si>
    <t>Работы и услуги сторонних организ</t>
  </si>
  <si>
    <t>Топливо</t>
  </si>
  <si>
    <t>Вода</t>
  </si>
  <si>
    <t>Затраты на оплату труда</t>
  </si>
  <si>
    <t>Единый социальный платеж</t>
  </si>
  <si>
    <t>Амортизация основных средств</t>
  </si>
  <si>
    <t>ИТОГО производств себестоимость</t>
  </si>
  <si>
    <t>2. 2 Комбикормовое производство</t>
  </si>
  <si>
    <t>Материалы</t>
  </si>
  <si>
    <t>Оплата труда</t>
  </si>
  <si>
    <t>Амортизация</t>
  </si>
  <si>
    <t>Общепроизводственные расходы</t>
  </si>
  <si>
    <t>ИТОГО издержки производства</t>
  </si>
  <si>
    <t>тонн</t>
  </si>
  <si>
    <t>Объем пр-ва кормовых смесей</t>
  </si>
  <si>
    <t>Статьи  затрат</t>
  </si>
  <si>
    <t>Заработная плата</t>
  </si>
  <si>
    <t>Расход материалов</t>
  </si>
  <si>
    <t>Содержание легковых автомобилей</t>
  </si>
  <si>
    <t>Услуги сотовой связи</t>
  </si>
  <si>
    <t>Прочие расходы</t>
  </si>
  <si>
    <t>ВСЕГО</t>
  </si>
  <si>
    <t>3. Выполнение плана по прибыли</t>
  </si>
  <si>
    <t>Валовая прибыль от реализации</t>
  </si>
  <si>
    <t>Расходы периода – всего</t>
  </si>
  <si>
    <t>Прочие операционные расходы</t>
  </si>
  <si>
    <t>Прочие доходы от основной деятельности</t>
  </si>
  <si>
    <t>Прибыль от основной деятельности</t>
  </si>
  <si>
    <t>Доходы от финансовой деятельности</t>
  </si>
  <si>
    <t>Расходы по финансовой деятельности</t>
  </si>
  <si>
    <t>Прибыль до уплаты налога на доходы</t>
  </si>
  <si>
    <t>Налог на доход</t>
  </si>
  <si>
    <t>Прочие налоги  и сборы</t>
  </si>
  <si>
    <t>ЧИСТАЯ прибыль</t>
  </si>
  <si>
    <t>расходы по реализации</t>
  </si>
  <si>
    <t>расходы по АУП</t>
  </si>
  <si>
    <t>Всего                (тыс сум)</t>
  </si>
  <si>
    <t>Всего              (тыс сум)</t>
  </si>
  <si>
    <t>Тара и тарные материалы</t>
  </si>
  <si>
    <t xml:space="preserve">Электро энергия </t>
  </si>
  <si>
    <t>1. Выполнение производственных показателей</t>
  </si>
  <si>
    <t xml:space="preserve">1.1 По мельнице </t>
  </si>
  <si>
    <t>АНАЛИЗ</t>
  </si>
  <si>
    <t xml:space="preserve">«Бизнес-плану". </t>
  </si>
  <si>
    <t>2.3 Затраты на АУП</t>
  </si>
  <si>
    <t>Производства муки</t>
  </si>
  <si>
    <t xml:space="preserve"> </t>
  </si>
  <si>
    <t>( +   -)</t>
  </si>
  <si>
    <t>Транспортный расходы</t>
  </si>
  <si>
    <t>Откл</t>
  </si>
  <si>
    <t>тыс. сум</t>
  </si>
  <si>
    <t>А.А.Эшмаматов</t>
  </si>
  <si>
    <t>в том числе</t>
  </si>
  <si>
    <t>в.и.о. Начальник планового отдела</t>
  </si>
  <si>
    <t>Выполнения «Бизнес – плана» АО «G'alla-Alteg» за  2021 год</t>
  </si>
  <si>
    <t xml:space="preserve">        Объем выпуска продукции составил  109,1 % от запланированного задания по </t>
  </si>
  <si>
    <t xml:space="preserve">    Объем выпуска продукции составил   105,5%  от запланированного задания по «Бизнес-плану». </t>
  </si>
  <si>
    <t>Начисленный ЕСП (15 %)</t>
  </si>
  <si>
    <t>Работы и услуги сторонных организации</t>
  </si>
  <si>
    <t>Расходы по получению</t>
  </si>
  <si>
    <t xml:space="preserve">      Смета выполнена с перерасходом  37,2 %. Основной перерасход составил по статье заработная плата, расход материалов услуги сотовой связи   " это связано с повышением заработный платы, комплексный ремонт здании администрации  и увеличение потребности на интернет  услуги сотовых связ. </t>
  </si>
  <si>
    <t xml:space="preserve">                     Смета выполнена с перерасходом  на 6,8 %  Основной перерасход составил по статье заработная плата,    общепроизводственные расходы  и  расходы по получению " это связано с повышением заработный платы работников АО,  повышение заготовытельных расходов.</t>
  </si>
  <si>
    <r>
      <t xml:space="preserve">Чистая прибыль составляет </t>
    </r>
    <r>
      <rPr>
        <b/>
        <sz val="12"/>
        <rFont val="Times New Roman"/>
        <family val="1"/>
      </rPr>
      <t xml:space="preserve">24253620 </t>
    </r>
    <r>
      <rPr>
        <sz val="12"/>
        <rFont val="Times New Roman"/>
        <family val="1"/>
      </rPr>
      <t xml:space="preserve"> тыс. сум</t>
    </r>
  </si>
  <si>
    <t xml:space="preserve">              Смета выполнена с перерасходом  на 4,5 %  Основной перерасход составил по статье Сырье и материалы, заработная плата и топливного расходов   " это связано с повышением заработный платы, повышением цен на  материалы о топливо.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</si>
</sst>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_(* #,##0_);_(* \(#,##0\);_(* &quot;-&quot;??_);_(@_)"/>
    <numFmt numFmtId="199" formatCode="_-* #,##0_р_._-;\-* #,##0_р_._-;_-* &quot;-&quot;??_р_._-;_-@_-"/>
    <numFmt numFmtId="200" formatCode="_-* #,##0.0\ _₽_-;\-* #,##0.0\ _₽_-;_-* &quot;-&quot;?\ _₽_-;_-@_-"/>
    <numFmt numFmtId="201" formatCode="#,##0.0"/>
    <numFmt numFmtId="202" formatCode="#,##0.000"/>
  </numFmts>
  <fonts count="3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2" fillId="0" borderId="13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201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7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4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34.421875" style="28" customWidth="1"/>
    <col min="2" max="2" width="11.7109375" style="2" customWidth="1"/>
    <col min="3" max="3" width="14.28125" style="2" bestFit="1" customWidth="1"/>
    <col min="4" max="4" width="16.57421875" style="2" customWidth="1"/>
    <col min="5" max="5" width="13.8515625" style="2" customWidth="1"/>
    <col min="6" max="6" width="10.28125" style="2" customWidth="1"/>
    <col min="7" max="16384" width="9.140625" style="2" customWidth="1"/>
  </cols>
  <sheetData>
    <row r="3" spans="1:6" ht="15">
      <c r="A3" s="38" t="s">
        <v>62</v>
      </c>
      <c r="B3" s="38"/>
      <c r="C3" s="38"/>
      <c r="D3" s="38"/>
      <c r="E3" s="38"/>
      <c r="F3" s="38"/>
    </row>
    <row r="4" spans="1:6" ht="15">
      <c r="A4" s="38" t="s">
        <v>74</v>
      </c>
      <c r="B4" s="38"/>
      <c r="C4" s="38"/>
      <c r="D4" s="38"/>
      <c r="E4" s="38"/>
      <c r="F4" s="38"/>
    </row>
    <row r="5" spans="1:6" ht="15">
      <c r="A5" s="11"/>
      <c r="B5" s="1"/>
      <c r="C5" s="1"/>
      <c r="D5" s="1"/>
      <c r="E5" s="1"/>
      <c r="F5" s="1"/>
    </row>
    <row r="6" spans="1:6" ht="18" customHeight="1">
      <c r="A6" s="38" t="s">
        <v>60</v>
      </c>
      <c r="B6" s="38"/>
      <c r="C6" s="38"/>
      <c r="D6" s="38"/>
      <c r="E6" s="38"/>
      <c r="F6" s="38"/>
    </row>
    <row r="7" spans="1:6" ht="15">
      <c r="A7" s="38" t="s">
        <v>61</v>
      </c>
      <c r="B7" s="38"/>
      <c r="C7" s="38"/>
      <c r="D7" s="38"/>
      <c r="E7" s="38"/>
      <c r="F7" s="38"/>
    </row>
    <row r="8" spans="1:6" ht="15">
      <c r="A8" s="1"/>
      <c r="B8" s="1"/>
      <c r="C8" s="1"/>
      <c r="D8" s="1"/>
      <c r="E8" s="1"/>
      <c r="F8" s="1"/>
    </row>
    <row r="9" spans="1:6" ht="15">
      <c r="A9" s="41"/>
      <c r="B9" s="41"/>
      <c r="C9" s="41"/>
      <c r="D9" s="41"/>
      <c r="E9" s="41"/>
      <c r="F9" s="41"/>
    </row>
    <row r="10" spans="1:6" ht="24" customHeight="1">
      <c r="A10" s="39" t="s">
        <v>0</v>
      </c>
      <c r="B10" s="39" t="s">
        <v>1</v>
      </c>
      <c r="C10" s="39" t="s">
        <v>2</v>
      </c>
      <c r="D10" s="39" t="s">
        <v>3</v>
      </c>
      <c r="E10" s="42" t="s">
        <v>4</v>
      </c>
      <c r="F10" s="43"/>
    </row>
    <row r="11" spans="1:6" ht="24" customHeight="1">
      <c r="A11" s="40"/>
      <c r="B11" s="40"/>
      <c r="C11" s="40"/>
      <c r="D11" s="40"/>
      <c r="E11" s="3" t="s">
        <v>11</v>
      </c>
      <c r="F11" s="3" t="s">
        <v>5</v>
      </c>
    </row>
    <row r="12" spans="1:6" ht="22.5" customHeight="1">
      <c r="A12" s="4" t="s">
        <v>6</v>
      </c>
      <c r="B12" s="3" t="s">
        <v>33</v>
      </c>
      <c r="C12" s="12">
        <v>100000</v>
      </c>
      <c r="D12" s="12">
        <v>105311.4</v>
      </c>
      <c r="E12" s="12">
        <f>D12-C12</f>
        <v>5311.399999999994</v>
      </c>
      <c r="F12" s="13">
        <f>D12/C12*100</f>
        <v>105.31139999999999</v>
      </c>
    </row>
    <row r="13" spans="1:6" ht="22.5" customHeight="1">
      <c r="A13" s="5" t="s">
        <v>65</v>
      </c>
      <c r="B13" s="3" t="s">
        <v>33</v>
      </c>
      <c r="C13" s="14">
        <f>18750*4</f>
        <v>75000</v>
      </c>
      <c r="D13" s="18">
        <v>79119</v>
      </c>
      <c r="E13" s="14">
        <f>D13-C13</f>
        <v>4119</v>
      </c>
      <c r="F13" s="15">
        <f>D13/C13*100</f>
        <v>105.492</v>
      </c>
    </row>
    <row r="14" spans="1:6" ht="22.5" customHeight="1">
      <c r="A14" s="4" t="s">
        <v>7</v>
      </c>
      <c r="B14" s="3" t="s">
        <v>33</v>
      </c>
      <c r="C14" s="12">
        <f>5375*4</f>
        <v>21500</v>
      </c>
      <c r="D14" s="16">
        <v>24588</v>
      </c>
      <c r="E14" s="12">
        <f>D14-C14</f>
        <v>3088</v>
      </c>
      <c r="F14" s="13">
        <f>D14/C14*100</f>
        <v>114.36279069767441</v>
      </c>
    </row>
    <row r="15" spans="1:6" ht="32.25" customHeight="1">
      <c r="A15" s="4" t="s">
        <v>8</v>
      </c>
      <c r="B15" s="3" t="s">
        <v>70</v>
      </c>
      <c r="C15" s="12">
        <f>162065250+17836400</f>
        <v>179901650</v>
      </c>
      <c r="D15" s="12">
        <v>191363375.02436</v>
      </c>
      <c r="E15" s="12">
        <f>D15-C15</f>
        <v>11461725.024360001</v>
      </c>
      <c r="F15" s="13">
        <f>D15/C15*100</f>
        <v>106.37110611512458</v>
      </c>
    </row>
    <row r="16" spans="1:6" ht="15">
      <c r="A16" s="32"/>
      <c r="B16" s="33"/>
      <c r="C16" s="33"/>
      <c r="D16" s="33"/>
      <c r="E16" s="33"/>
      <c r="F16" s="33"/>
    </row>
    <row r="17" spans="1:6" ht="15">
      <c r="A17" s="32"/>
      <c r="B17" s="33"/>
      <c r="C17" s="33"/>
      <c r="D17" s="33"/>
      <c r="E17" s="33"/>
      <c r="F17" s="33"/>
    </row>
    <row r="18" spans="1:6" ht="35.25" customHeight="1">
      <c r="A18" s="45" t="s">
        <v>76</v>
      </c>
      <c r="B18" s="45"/>
      <c r="C18" s="45"/>
      <c r="D18" s="45"/>
      <c r="E18" s="45"/>
      <c r="F18" s="45"/>
    </row>
    <row r="19" spans="1:6" ht="15" customHeight="1">
      <c r="A19" s="32"/>
      <c r="B19" s="25"/>
      <c r="C19" s="25"/>
      <c r="D19" s="25"/>
      <c r="E19" s="25"/>
      <c r="F19" s="25"/>
    </row>
    <row r="20" spans="1:6" ht="15" customHeight="1">
      <c r="A20" s="32"/>
      <c r="B20" s="25"/>
      <c r="C20" s="25"/>
      <c r="D20" s="25"/>
      <c r="E20" s="25"/>
      <c r="F20" s="25"/>
    </row>
    <row r="21" spans="1:6" ht="15" customHeight="1">
      <c r="A21" s="32"/>
      <c r="B21" s="25"/>
      <c r="C21" s="25"/>
      <c r="D21" s="25"/>
      <c r="E21" s="25"/>
      <c r="F21" s="25"/>
    </row>
    <row r="22" spans="1:10" ht="15">
      <c r="A22" s="38" t="s">
        <v>9</v>
      </c>
      <c r="B22" s="38"/>
      <c r="C22" s="38"/>
      <c r="D22" s="38"/>
      <c r="E22" s="38"/>
      <c r="F22" s="38"/>
      <c r="J22" s="2" t="s">
        <v>66</v>
      </c>
    </row>
    <row r="23" spans="1:6" ht="15">
      <c r="A23" s="1"/>
      <c r="B23" s="1"/>
      <c r="C23" s="1"/>
      <c r="D23" s="1"/>
      <c r="E23" s="1"/>
      <c r="F23" s="1"/>
    </row>
    <row r="25" spans="1:6" ht="30" customHeight="1">
      <c r="A25" s="39" t="s">
        <v>0</v>
      </c>
      <c r="B25" s="39" t="s">
        <v>10</v>
      </c>
      <c r="C25" s="39" t="s">
        <v>2</v>
      </c>
      <c r="D25" s="39" t="s">
        <v>3</v>
      </c>
      <c r="E25" s="44" t="s">
        <v>4</v>
      </c>
      <c r="F25" s="44"/>
    </row>
    <row r="26" spans="1:6" ht="24.75" customHeight="1">
      <c r="A26" s="40"/>
      <c r="B26" s="40"/>
      <c r="C26" s="40"/>
      <c r="D26" s="40"/>
      <c r="E26" s="3" t="s">
        <v>11</v>
      </c>
      <c r="F26" s="3" t="s">
        <v>5</v>
      </c>
    </row>
    <row r="27" spans="1:6" ht="22.5" customHeight="1">
      <c r="A27" s="4" t="s">
        <v>34</v>
      </c>
      <c r="B27" s="19" t="s">
        <v>33</v>
      </c>
      <c r="C27" s="12">
        <f>7950*4</f>
        <v>31800</v>
      </c>
      <c r="D27" s="34">
        <v>34680</v>
      </c>
      <c r="E27" s="12">
        <f>D27-C27</f>
        <v>2880</v>
      </c>
      <c r="F27" s="35">
        <f>D27/C27*100</f>
        <v>109.0566037735849</v>
      </c>
    </row>
    <row r="28" spans="1:6" ht="15" customHeight="1">
      <c r="A28" s="4"/>
      <c r="B28" s="19"/>
      <c r="C28" s="3"/>
      <c r="D28" s="20"/>
      <c r="E28" s="12"/>
      <c r="F28" s="35"/>
    </row>
    <row r="29" spans="1:6" ht="22.5" customHeight="1">
      <c r="A29" s="4" t="s">
        <v>12</v>
      </c>
      <c r="B29" s="19" t="s">
        <v>70</v>
      </c>
      <c r="C29" s="12">
        <f>38510180</f>
        <v>38510180</v>
      </c>
      <c r="D29" s="34">
        <v>45913937.541985996</v>
      </c>
      <c r="E29" s="12">
        <f>D29-C29</f>
        <v>7403757.541985996</v>
      </c>
      <c r="F29" s="35">
        <f>D29/C29*100</f>
        <v>119.22545556002592</v>
      </c>
    </row>
    <row r="30" spans="1:6" ht="15" customHeight="1">
      <c r="A30" s="4"/>
      <c r="B30" s="3"/>
      <c r="C30" s="36"/>
      <c r="D30" s="3"/>
      <c r="E30" s="3"/>
      <c r="F30" s="3"/>
    </row>
    <row r="31" spans="1:6" ht="15" customHeight="1">
      <c r="A31" s="37"/>
      <c r="B31" s="33"/>
      <c r="C31" s="33"/>
      <c r="D31" s="33"/>
      <c r="E31" s="33"/>
      <c r="F31" s="33"/>
    </row>
    <row r="33" spans="1:6" ht="15">
      <c r="A33" s="38" t="s">
        <v>75</v>
      </c>
      <c r="B33" s="38"/>
      <c r="C33" s="38"/>
      <c r="D33" s="38"/>
      <c r="E33" s="38"/>
      <c r="F33" s="38"/>
    </row>
    <row r="34" spans="1:6" ht="15">
      <c r="A34" s="11" t="s">
        <v>63</v>
      </c>
      <c r="B34" s="1"/>
      <c r="C34" s="1"/>
      <c r="D34" s="1"/>
      <c r="E34" s="1"/>
      <c r="F34" s="1"/>
    </row>
  </sheetData>
  <sheetProtection/>
  <mergeCells count="18">
    <mergeCell ref="A18:F18"/>
    <mergeCell ref="A25:A26"/>
    <mergeCell ref="E25:F25"/>
    <mergeCell ref="A22:F22"/>
    <mergeCell ref="A33:F33"/>
    <mergeCell ref="D25:D26"/>
    <mergeCell ref="C25:C26"/>
    <mergeCell ref="B25:B26"/>
    <mergeCell ref="A3:F3"/>
    <mergeCell ref="A4:F4"/>
    <mergeCell ref="A6:F6"/>
    <mergeCell ref="A7:F7"/>
    <mergeCell ref="A10:A11"/>
    <mergeCell ref="B10:B11"/>
    <mergeCell ref="C10:C11"/>
    <mergeCell ref="D10:D11"/>
    <mergeCell ref="A9:F9"/>
    <mergeCell ref="E10:F10"/>
  </mergeCells>
  <printOptions horizontalCentered="1"/>
  <pageMargins left="0.1968503937007874" right="0.2362204724409449" top="0.3937007874015748" bottom="0.3937007874015748" header="0" footer="0"/>
  <pageSetup horizontalDpi="120" verticalDpi="12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28">
      <selection activeCell="A36" sqref="A36:G36"/>
    </sheetView>
  </sheetViews>
  <sheetFormatPr defaultColWidth="9.140625" defaultRowHeight="12.75"/>
  <cols>
    <col min="1" max="1" width="41.00390625" style="2" customWidth="1"/>
    <col min="2" max="2" width="15.57421875" style="2" customWidth="1"/>
    <col min="3" max="3" width="11.00390625" style="2" customWidth="1"/>
    <col min="4" max="4" width="13.140625" style="2" bestFit="1" customWidth="1"/>
    <col min="5" max="5" width="11.28125" style="2" customWidth="1"/>
    <col min="6" max="6" width="9.57421875" style="2" customWidth="1"/>
    <col min="7" max="7" width="8.7109375" style="2" bestFit="1" customWidth="1"/>
    <col min="8" max="8" width="48.8515625" style="2" bestFit="1" customWidth="1"/>
    <col min="9" max="16384" width="9.140625" style="2" customWidth="1"/>
  </cols>
  <sheetData>
    <row r="1" spans="1:7" ht="15">
      <c r="A1" s="38" t="s">
        <v>13</v>
      </c>
      <c r="B1" s="38"/>
      <c r="C1" s="38"/>
      <c r="D1" s="38"/>
      <c r="E1" s="38"/>
      <c r="F1" s="38"/>
      <c r="G1" s="38"/>
    </row>
    <row r="2" spans="1:7" ht="15">
      <c r="A2" s="38" t="s">
        <v>14</v>
      </c>
      <c r="B2" s="38"/>
      <c r="C2" s="38"/>
      <c r="D2" s="38"/>
      <c r="E2" s="38"/>
      <c r="F2" s="38"/>
      <c r="G2" s="38"/>
    </row>
    <row r="4" spans="1:7" ht="23.25" customHeight="1">
      <c r="A4" s="39" t="s">
        <v>15</v>
      </c>
      <c r="B4" s="44" t="s">
        <v>16</v>
      </c>
      <c r="C4" s="44"/>
      <c r="D4" s="42" t="s">
        <v>3</v>
      </c>
      <c r="E4" s="43"/>
      <c r="F4" s="42" t="s">
        <v>4</v>
      </c>
      <c r="G4" s="43"/>
    </row>
    <row r="5" spans="1:7" ht="34.5" customHeight="1">
      <c r="A5" s="40"/>
      <c r="B5" s="3" t="s">
        <v>57</v>
      </c>
      <c r="C5" s="3" t="s">
        <v>17</v>
      </c>
      <c r="D5" s="3" t="s">
        <v>57</v>
      </c>
      <c r="E5" s="3" t="s">
        <v>17</v>
      </c>
      <c r="F5" s="49" t="s">
        <v>69</v>
      </c>
      <c r="G5" s="50"/>
    </row>
    <row r="6" spans="1:7" ht="22.5" customHeight="1">
      <c r="A6" s="4" t="s">
        <v>18</v>
      </c>
      <c r="B6" s="47">
        <v>75000</v>
      </c>
      <c r="C6" s="48"/>
      <c r="D6" s="47">
        <v>79119</v>
      </c>
      <c r="E6" s="48"/>
      <c r="F6" s="21" t="s">
        <v>67</v>
      </c>
      <c r="G6" s="21" t="s">
        <v>5</v>
      </c>
    </row>
    <row r="7" spans="1:7" ht="22.5" customHeight="1">
      <c r="A7" s="4" t="s">
        <v>19</v>
      </c>
      <c r="B7" s="12">
        <f>$B$6*C7/1000</f>
        <v>127789818</v>
      </c>
      <c r="C7" s="12">
        <v>1703864.24</v>
      </c>
      <c r="D7" s="12">
        <v>145738300.3</v>
      </c>
      <c r="E7" s="22">
        <f>D7/$D$6*1000</f>
        <v>1842013.9321781117</v>
      </c>
      <c r="F7" s="12">
        <f>E7-C7</f>
        <v>138149.69217811176</v>
      </c>
      <c r="G7" s="13">
        <f>E7/C7*100</f>
        <v>108.10802227870641</v>
      </c>
    </row>
    <row r="8" spans="1:7" ht="22.5" customHeight="1">
      <c r="A8" s="4" t="s">
        <v>58</v>
      </c>
      <c r="B8" s="12">
        <f aca="true" t="shared" si="0" ref="B8:B16">$B$6*C8/1000</f>
        <v>1088062</v>
      </c>
      <c r="C8" s="12">
        <v>14507.493333333332</v>
      </c>
      <c r="D8" s="12">
        <f>B8*0.81</f>
        <v>881330.2200000001</v>
      </c>
      <c r="E8" s="22">
        <f aca="true" t="shared" si="1" ref="E8:E16">D8/$D$6*1000</f>
        <v>11139.29928335798</v>
      </c>
      <c r="F8" s="12">
        <f aca="true" t="shared" si="2" ref="F8:F16">E8-C8</f>
        <v>-3368.1940499753528</v>
      </c>
      <c r="G8" s="13">
        <f aca="true" t="shared" si="3" ref="G8:G16">E8/C8*100</f>
        <v>76.78307359799796</v>
      </c>
    </row>
    <row r="9" spans="1:7" ht="22.5" customHeight="1">
      <c r="A9" s="4" t="s">
        <v>20</v>
      </c>
      <c r="B9" s="12">
        <f t="shared" si="0"/>
        <v>8288226.000000001</v>
      </c>
      <c r="C9" s="12">
        <v>110509.68000000001</v>
      </c>
      <c r="D9" s="12">
        <f>B9*0.806</f>
        <v>6680310.156000001</v>
      </c>
      <c r="E9" s="22">
        <f t="shared" si="1"/>
        <v>84433.70310544877</v>
      </c>
      <c r="F9" s="12">
        <f t="shared" si="2"/>
        <v>-26075.976894551233</v>
      </c>
      <c r="G9" s="13">
        <f t="shared" si="3"/>
        <v>76.40389792590908</v>
      </c>
    </row>
    <row r="10" spans="1:7" ht="22.5" customHeight="1">
      <c r="A10" s="4" t="s">
        <v>21</v>
      </c>
      <c r="B10" s="12">
        <f t="shared" si="0"/>
        <v>911564</v>
      </c>
      <c r="C10" s="12">
        <v>12154.186666666666</v>
      </c>
      <c r="D10" s="12">
        <v>1054779</v>
      </c>
      <c r="E10" s="22">
        <f t="shared" si="1"/>
        <v>13331.551207674514</v>
      </c>
      <c r="F10" s="12">
        <f t="shared" si="2"/>
        <v>1177.364541007848</v>
      </c>
      <c r="G10" s="13">
        <f t="shared" si="3"/>
        <v>109.68690520639129</v>
      </c>
    </row>
    <row r="11" spans="1:7" ht="22.5" customHeight="1">
      <c r="A11" s="4" t="s">
        <v>59</v>
      </c>
      <c r="B11" s="12">
        <f t="shared" si="0"/>
        <v>3289551.9999999995</v>
      </c>
      <c r="C11" s="12">
        <v>43860.69333333333</v>
      </c>
      <c r="D11" s="12">
        <v>2470755.5</v>
      </c>
      <c r="E11" s="22">
        <f>D11/$D$6*1000</f>
        <v>31228.345909326457</v>
      </c>
      <c r="F11" s="12">
        <f t="shared" si="2"/>
        <v>-12632.347424006872</v>
      </c>
      <c r="G11" s="13">
        <f t="shared" si="3"/>
        <v>71.1989335690539</v>
      </c>
    </row>
    <row r="12" spans="1:7" ht="22.5" customHeight="1">
      <c r="A12" s="4" t="s">
        <v>22</v>
      </c>
      <c r="B12" s="12">
        <f t="shared" si="0"/>
        <v>272656</v>
      </c>
      <c r="C12" s="12">
        <v>3635.413333333333</v>
      </c>
      <c r="D12" s="12">
        <v>265673.85</v>
      </c>
      <c r="E12" s="22">
        <f t="shared" si="1"/>
        <v>3357.902021006332</v>
      </c>
      <c r="F12" s="12">
        <f t="shared" si="2"/>
        <v>-277.5113123270012</v>
      </c>
      <c r="G12" s="13">
        <f t="shared" si="3"/>
        <v>92.366444008375</v>
      </c>
    </row>
    <row r="13" spans="1:7" ht="22.5" customHeight="1">
      <c r="A13" s="4" t="s">
        <v>68</v>
      </c>
      <c r="B13" s="12">
        <f t="shared" si="0"/>
        <v>7422204</v>
      </c>
      <c r="C13" s="12">
        <v>98962.72</v>
      </c>
      <c r="D13" s="12">
        <v>7550983.7</v>
      </c>
      <c r="E13" s="22">
        <f t="shared" si="1"/>
        <v>95438.31064598895</v>
      </c>
      <c r="F13" s="12">
        <f t="shared" si="2"/>
        <v>-3524.409354011048</v>
      </c>
      <c r="G13" s="13">
        <f t="shared" si="3"/>
        <v>96.4386494692031</v>
      </c>
    </row>
    <row r="14" spans="1:7" ht="22.5" customHeight="1">
      <c r="A14" s="4" t="s">
        <v>23</v>
      </c>
      <c r="B14" s="12">
        <f t="shared" si="0"/>
        <v>3408782.608695652</v>
      </c>
      <c r="C14" s="12">
        <v>45450.434782608696</v>
      </c>
      <c r="D14" s="12">
        <v>3803552</v>
      </c>
      <c r="E14" s="22">
        <f t="shared" si="1"/>
        <v>48073.81286416663</v>
      </c>
      <c r="F14" s="12">
        <f t="shared" si="2"/>
        <v>2623.3780815579375</v>
      </c>
      <c r="G14" s="13">
        <f t="shared" si="3"/>
        <v>105.77195376481141</v>
      </c>
    </row>
    <row r="15" spans="1:7" ht="22.5" customHeight="1">
      <c r="A15" s="4" t="s">
        <v>24</v>
      </c>
      <c r="B15" s="12">
        <f t="shared" si="0"/>
        <v>511317.39130434784</v>
      </c>
      <c r="C15" s="12">
        <v>6817.565217391304</v>
      </c>
      <c r="D15" s="12">
        <v>437165</v>
      </c>
      <c r="E15" s="22">
        <f t="shared" si="1"/>
        <v>5525.41108962449</v>
      </c>
      <c r="F15" s="12">
        <f t="shared" si="2"/>
        <v>-1292.1541277668139</v>
      </c>
      <c r="G15" s="13">
        <f t="shared" si="3"/>
        <v>81.04669208780597</v>
      </c>
    </row>
    <row r="16" spans="1:7" ht="22.5" customHeight="1">
      <c r="A16" s="4" t="s">
        <v>25</v>
      </c>
      <c r="B16" s="12">
        <f t="shared" si="0"/>
        <v>3349267.9999999995</v>
      </c>
      <c r="C16" s="12">
        <v>44656.90666666666</v>
      </c>
      <c r="D16" s="12">
        <v>3477621.8</v>
      </c>
      <c r="E16" s="22">
        <f t="shared" si="1"/>
        <v>43954.319442864544</v>
      </c>
      <c r="F16" s="12">
        <f t="shared" si="2"/>
        <v>-702.5872238021184</v>
      </c>
      <c r="G16" s="13">
        <f t="shared" si="3"/>
        <v>98.42669975095576</v>
      </c>
    </row>
    <row r="17" spans="1:7" ht="22.5" customHeight="1">
      <c r="A17" s="5" t="s">
        <v>26</v>
      </c>
      <c r="B17" s="14">
        <f>SUM(B7:B16)</f>
        <v>156331450</v>
      </c>
      <c r="C17" s="14">
        <f>SUM(C7:C16)</f>
        <v>2084419.3333333335</v>
      </c>
      <c r="D17" s="14">
        <f>SUM(D7:D16)</f>
        <v>172360471.526</v>
      </c>
      <c r="E17" s="14">
        <f>SUM(E7:E16)</f>
        <v>2178496.58774757</v>
      </c>
      <c r="F17" s="14">
        <f>SUM(F7:F16)</f>
        <v>94077.2544142371</v>
      </c>
      <c r="G17" s="15">
        <f>E17/C17*100</f>
        <v>104.51335548993357</v>
      </c>
    </row>
    <row r="18" spans="1:7" ht="22.5" customHeight="1">
      <c r="A18" s="23"/>
      <c r="B18" s="24"/>
      <c r="C18" s="25"/>
      <c r="D18" s="26"/>
      <c r="E18" s="26"/>
      <c r="F18" s="24"/>
      <c r="G18" s="27"/>
    </row>
    <row r="19" spans="1:7" ht="63" customHeight="1">
      <c r="A19" s="46" t="s">
        <v>83</v>
      </c>
      <c r="B19" s="46"/>
      <c r="C19" s="46"/>
      <c r="D19" s="46"/>
      <c r="E19" s="46"/>
      <c r="F19" s="46"/>
      <c r="G19" s="46"/>
    </row>
    <row r="20" spans="1:7" ht="15">
      <c r="A20" s="28"/>
      <c r="B20" s="28"/>
      <c r="C20" s="28"/>
      <c r="D20" s="28"/>
      <c r="E20" s="28"/>
      <c r="F20" s="28"/>
      <c r="G20" s="28"/>
    </row>
    <row r="21" spans="1:7" ht="15">
      <c r="A21" s="38" t="s">
        <v>27</v>
      </c>
      <c r="B21" s="38"/>
      <c r="C21" s="38"/>
      <c r="D21" s="38"/>
      <c r="E21" s="38"/>
      <c r="F21" s="38"/>
      <c r="G21" s="38"/>
    </row>
    <row r="22" spans="1:7" ht="15">
      <c r="A22" s="38"/>
      <c r="B22" s="38"/>
      <c r="C22" s="38"/>
      <c r="D22" s="38"/>
      <c r="E22" s="38"/>
      <c r="F22" s="38"/>
      <c r="G22" s="38"/>
    </row>
    <row r="24" spans="1:7" ht="23.25" customHeight="1">
      <c r="A24" s="39" t="s">
        <v>15</v>
      </c>
      <c r="B24" s="44" t="s">
        <v>16</v>
      </c>
      <c r="C24" s="44"/>
      <c r="D24" s="42" t="s">
        <v>3</v>
      </c>
      <c r="E24" s="43"/>
      <c r="F24" s="42" t="s">
        <v>4</v>
      </c>
      <c r="G24" s="43"/>
    </row>
    <row r="25" spans="1:7" ht="30">
      <c r="A25" s="40"/>
      <c r="B25" s="3" t="s">
        <v>56</v>
      </c>
      <c r="C25" s="3" t="s">
        <v>17</v>
      </c>
      <c r="D25" s="3" t="s">
        <v>57</v>
      </c>
      <c r="E25" s="3" t="s">
        <v>17</v>
      </c>
      <c r="F25" s="49" t="s">
        <v>69</v>
      </c>
      <c r="G25" s="50"/>
    </row>
    <row r="26" spans="1:7" ht="22.5" customHeight="1">
      <c r="A26" s="4" t="s">
        <v>18</v>
      </c>
      <c r="B26" s="47">
        <v>31800</v>
      </c>
      <c r="C26" s="48"/>
      <c r="D26" s="47">
        <v>34680</v>
      </c>
      <c r="E26" s="48"/>
      <c r="F26" s="21" t="s">
        <v>67</v>
      </c>
      <c r="G26" s="21" t="s">
        <v>5</v>
      </c>
    </row>
    <row r="27" spans="1:9" ht="22.5" customHeight="1">
      <c r="A27" s="4" t="s">
        <v>28</v>
      </c>
      <c r="B27" s="12">
        <f>$B$26*C27/1000</f>
        <v>105099</v>
      </c>
      <c r="C27" s="16">
        <v>3305</v>
      </c>
      <c r="D27" s="16">
        <v>88922</v>
      </c>
      <c r="E27" s="16">
        <f aca="true" t="shared" si="4" ref="E27:E33">D27/$D$26*1000</f>
        <v>2564.0715109573243</v>
      </c>
      <c r="F27" s="13">
        <f>E27-C27</f>
        <v>-740.9284890426757</v>
      </c>
      <c r="G27" s="13">
        <f>E27/C27*100</f>
        <v>77.58158883380709</v>
      </c>
      <c r="H27" s="29"/>
      <c r="I27" s="29"/>
    </row>
    <row r="28" spans="1:9" ht="22.5" customHeight="1">
      <c r="A28" s="4" t="s">
        <v>78</v>
      </c>
      <c r="B28" s="12">
        <f aca="true" t="shared" si="5" ref="B28:B33">$B$26*C28/1000</f>
        <v>263081.4</v>
      </c>
      <c r="C28" s="16">
        <v>8273</v>
      </c>
      <c r="D28" s="16">
        <v>233900</v>
      </c>
      <c r="E28" s="16">
        <f t="shared" si="4"/>
        <v>6744.521337946943</v>
      </c>
      <c r="F28" s="13">
        <f aca="true" t="shared" si="6" ref="F28:F33">E28-C28</f>
        <v>-1528.4786620530567</v>
      </c>
      <c r="G28" s="13">
        <f aca="true" t="shared" si="7" ref="G28:G34">E28/C28*100</f>
        <v>81.52449338748873</v>
      </c>
      <c r="H28" s="29"/>
      <c r="I28" s="29"/>
    </row>
    <row r="29" spans="1:9" ht="22.5" customHeight="1">
      <c r="A29" s="4" t="s">
        <v>29</v>
      </c>
      <c r="B29" s="12">
        <f t="shared" si="5"/>
        <v>1370834.4</v>
      </c>
      <c r="C29" s="16">
        <v>43108</v>
      </c>
      <c r="D29" s="16">
        <v>1737991</v>
      </c>
      <c r="E29" s="16">
        <f t="shared" si="4"/>
        <v>50115.080738177625</v>
      </c>
      <c r="F29" s="13">
        <f t="shared" si="6"/>
        <v>7007.080738177625</v>
      </c>
      <c r="G29" s="13">
        <f t="shared" si="7"/>
        <v>116.25471081511</v>
      </c>
      <c r="H29" s="29"/>
      <c r="I29" s="29"/>
    </row>
    <row r="30" spans="1:9" ht="22.5" customHeight="1">
      <c r="A30" s="4" t="s">
        <v>77</v>
      </c>
      <c r="B30" s="12">
        <f t="shared" si="5"/>
        <v>158936.4</v>
      </c>
      <c r="C30" s="16">
        <v>4998</v>
      </c>
      <c r="D30" s="16">
        <v>194122</v>
      </c>
      <c r="E30" s="16">
        <f t="shared" si="4"/>
        <v>5597.520184544406</v>
      </c>
      <c r="F30" s="13">
        <f t="shared" si="6"/>
        <v>599.5201845444062</v>
      </c>
      <c r="G30" s="13">
        <f t="shared" si="7"/>
        <v>111.99520177159677</v>
      </c>
      <c r="H30" s="29"/>
      <c r="I30" s="29"/>
    </row>
    <row r="31" spans="1:9" ht="22.5" customHeight="1">
      <c r="A31" s="4" t="s">
        <v>30</v>
      </c>
      <c r="B31" s="12">
        <f t="shared" si="5"/>
        <v>34534.8</v>
      </c>
      <c r="C31" s="16">
        <v>1086</v>
      </c>
      <c r="D31" s="16">
        <v>27017</v>
      </c>
      <c r="E31" s="16">
        <f t="shared" si="4"/>
        <v>779.0369088811996</v>
      </c>
      <c r="F31" s="13">
        <f t="shared" si="6"/>
        <v>-306.96309111880043</v>
      </c>
      <c r="G31" s="13">
        <f t="shared" si="7"/>
        <v>71.73452199642722</v>
      </c>
      <c r="H31" s="29"/>
      <c r="I31" s="29"/>
    </row>
    <row r="32" spans="1:9" ht="22.5" customHeight="1">
      <c r="A32" s="4" t="s">
        <v>31</v>
      </c>
      <c r="B32" s="12">
        <f t="shared" si="5"/>
        <v>2541392.4</v>
      </c>
      <c r="C32" s="16">
        <v>79918</v>
      </c>
      <c r="D32" s="16">
        <v>2869809</v>
      </c>
      <c r="E32" s="16">
        <f t="shared" si="4"/>
        <v>82751.12456747405</v>
      </c>
      <c r="F32" s="13">
        <f t="shared" si="6"/>
        <v>2833.1245674740494</v>
      </c>
      <c r="G32" s="13">
        <f t="shared" si="7"/>
        <v>103.54503937470163</v>
      </c>
      <c r="H32" s="29"/>
      <c r="I32" s="29"/>
    </row>
    <row r="33" spans="1:9" ht="22.5" customHeight="1">
      <c r="A33" s="4" t="s">
        <v>79</v>
      </c>
      <c r="B33" s="12">
        <f t="shared" si="5"/>
        <v>2227590</v>
      </c>
      <c r="C33" s="16">
        <v>70050</v>
      </c>
      <c r="D33" s="16">
        <v>2656900</v>
      </c>
      <c r="E33" s="16">
        <f t="shared" si="4"/>
        <v>76611.88004613611</v>
      </c>
      <c r="F33" s="13">
        <f t="shared" si="6"/>
        <v>6561.88004613611</v>
      </c>
      <c r="G33" s="13">
        <f>E33/C33*100</f>
        <v>109.36742333495519</v>
      </c>
      <c r="H33" s="29"/>
      <c r="I33" s="29"/>
    </row>
    <row r="34" spans="1:7" ht="22.5" customHeight="1">
      <c r="A34" s="5" t="s">
        <v>32</v>
      </c>
      <c r="B34" s="14">
        <f>SUM(B27:B33)</f>
        <v>6701468.399999999</v>
      </c>
      <c r="C34" s="14">
        <f>SUM(C27:C33)</f>
        <v>210738</v>
      </c>
      <c r="D34" s="14">
        <f>SUM(D27:D33)</f>
        <v>7808661</v>
      </c>
      <c r="E34" s="14">
        <f>SUM(E27:E33)</f>
        <v>225163.23529411765</v>
      </c>
      <c r="F34" s="15">
        <f>SUM(F27:F33)</f>
        <v>14425.235294117658</v>
      </c>
      <c r="G34" s="15">
        <f t="shared" si="7"/>
        <v>106.84510401262119</v>
      </c>
    </row>
    <row r="35" spans="1:7" ht="22.5" customHeight="1">
      <c r="A35" s="30"/>
      <c r="B35" s="31"/>
      <c r="C35" s="24"/>
      <c r="D35" s="24"/>
      <c r="E35" s="24"/>
      <c r="F35" s="24"/>
      <c r="G35" s="24"/>
    </row>
    <row r="36" spans="1:8" ht="56.25" customHeight="1">
      <c r="A36" s="46" t="s">
        <v>81</v>
      </c>
      <c r="B36" s="46"/>
      <c r="C36" s="46"/>
      <c r="D36" s="46"/>
      <c r="E36" s="46"/>
      <c r="F36" s="46"/>
      <c r="G36" s="46"/>
      <c r="H36" s="10"/>
    </row>
  </sheetData>
  <sheetProtection/>
  <mergeCells count="20">
    <mergeCell ref="F5:G5"/>
    <mergeCell ref="F25:G25"/>
    <mergeCell ref="A19:G19"/>
    <mergeCell ref="F24:G24"/>
    <mergeCell ref="B26:C26"/>
    <mergeCell ref="D26:E26"/>
    <mergeCell ref="A24:A25"/>
    <mergeCell ref="B24:C24"/>
    <mergeCell ref="D24:E24"/>
    <mergeCell ref="A21:G21"/>
    <mergeCell ref="A36:G36"/>
    <mergeCell ref="A1:G1"/>
    <mergeCell ref="A2:G2"/>
    <mergeCell ref="F4:G4"/>
    <mergeCell ref="B6:C6"/>
    <mergeCell ref="D6:E6"/>
    <mergeCell ref="A22:G22"/>
    <mergeCell ref="B4:C4"/>
    <mergeCell ref="A4:A5"/>
    <mergeCell ref="D4:E4"/>
  </mergeCells>
  <printOptions/>
  <pageMargins left="0.2" right="0.21" top="0.3937007874015748" bottom="0.3937007874015748" header="0" footer="0"/>
  <pageSetup horizontalDpi="120" verticalDpi="120" orientation="portrait" scale="89" r:id="rId1"/>
  <rowBreaks count="1" manualBreakCount="1">
    <brk id="3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SheetLayoutView="100" zoomScalePageLayoutView="0" workbookViewId="0" topLeftCell="A19">
      <selection activeCell="A36" sqref="A36:E36"/>
    </sheetView>
  </sheetViews>
  <sheetFormatPr defaultColWidth="9.140625" defaultRowHeight="12.75"/>
  <cols>
    <col min="1" max="1" width="37.421875" style="2" customWidth="1"/>
    <col min="2" max="2" width="11.57421875" style="2" customWidth="1"/>
    <col min="3" max="3" width="11.140625" style="2" customWidth="1"/>
    <col min="4" max="4" width="12.00390625" style="2" customWidth="1"/>
    <col min="5" max="5" width="10.8515625" style="2" customWidth="1"/>
    <col min="6" max="16384" width="9.140625" style="2" customWidth="1"/>
  </cols>
  <sheetData>
    <row r="1" spans="1:5" ht="15">
      <c r="A1" s="38" t="s">
        <v>64</v>
      </c>
      <c r="B1" s="38"/>
      <c r="C1" s="38"/>
      <c r="D1" s="38"/>
      <c r="E1" s="38"/>
    </row>
    <row r="3" spans="1:5" ht="15.75" customHeight="1">
      <c r="A3" s="39" t="s">
        <v>35</v>
      </c>
      <c r="B3" s="39" t="s">
        <v>16</v>
      </c>
      <c r="C3" s="39" t="s">
        <v>3</v>
      </c>
      <c r="D3" s="42" t="s">
        <v>4</v>
      </c>
      <c r="E3" s="43"/>
    </row>
    <row r="4" spans="1:5" ht="15.75" customHeight="1">
      <c r="A4" s="40"/>
      <c r="B4" s="40"/>
      <c r="C4" s="40"/>
      <c r="D4" s="3" t="s">
        <v>11</v>
      </c>
      <c r="E4" s="3" t="s">
        <v>5</v>
      </c>
    </row>
    <row r="5" spans="1:5" ht="18.75" customHeight="1">
      <c r="A5" s="4" t="s">
        <v>25</v>
      </c>
      <c r="B5" s="12">
        <v>28806</v>
      </c>
      <c r="C5" s="12">
        <v>10985</v>
      </c>
      <c r="D5" s="12">
        <f>C5-B5</f>
        <v>-17821</v>
      </c>
      <c r="E5" s="13">
        <f>C5/B5*100</f>
        <v>38.13441644101923</v>
      </c>
    </row>
    <row r="6" spans="1:5" ht="18.75" customHeight="1">
      <c r="A6" s="4" t="s">
        <v>36</v>
      </c>
      <c r="B6" s="12">
        <v>2717002</v>
      </c>
      <c r="C6" s="12">
        <v>3675398</v>
      </c>
      <c r="D6" s="12">
        <f aca="true" t="shared" si="0" ref="D6:D11">C6-B6</f>
        <v>958396</v>
      </c>
      <c r="E6" s="13">
        <f aca="true" t="shared" si="1" ref="E6:E11">C6/B6*100</f>
        <v>135.27402629810356</v>
      </c>
    </row>
    <row r="7" spans="1:5" ht="18.75" customHeight="1">
      <c r="A7" s="4" t="s">
        <v>24</v>
      </c>
      <c r="B7" s="12">
        <v>326040</v>
      </c>
      <c r="C7" s="12">
        <v>439838</v>
      </c>
      <c r="D7" s="12">
        <f t="shared" si="0"/>
        <v>113798</v>
      </c>
      <c r="E7" s="13">
        <f t="shared" si="1"/>
        <v>134.90307937676357</v>
      </c>
    </row>
    <row r="8" spans="1:5" ht="18.75" customHeight="1">
      <c r="A8" s="4" t="s">
        <v>37</v>
      </c>
      <c r="B8" s="12">
        <v>129461</v>
      </c>
      <c r="C8" s="12">
        <v>338227</v>
      </c>
      <c r="D8" s="12">
        <f t="shared" si="0"/>
        <v>208766</v>
      </c>
      <c r="E8" s="13">
        <f t="shared" si="1"/>
        <v>261.2578305435614</v>
      </c>
    </row>
    <row r="9" spans="1:5" ht="18.75" customHeight="1">
      <c r="A9" s="4" t="s">
        <v>38</v>
      </c>
      <c r="B9" s="12">
        <v>93885</v>
      </c>
      <c r="C9" s="12">
        <v>75960</v>
      </c>
      <c r="D9" s="12">
        <f t="shared" si="0"/>
        <v>-17925</v>
      </c>
      <c r="E9" s="13">
        <f t="shared" si="1"/>
        <v>80.90749320977791</v>
      </c>
    </row>
    <row r="10" spans="1:5" ht="18.75" customHeight="1">
      <c r="A10" s="4" t="s">
        <v>39</v>
      </c>
      <c r="B10" s="12">
        <v>46558</v>
      </c>
      <c r="C10" s="12">
        <v>79747</v>
      </c>
      <c r="D10" s="12">
        <f t="shared" si="0"/>
        <v>33189</v>
      </c>
      <c r="E10" s="13">
        <f t="shared" si="1"/>
        <v>171.28527857725848</v>
      </c>
    </row>
    <row r="11" spans="1:5" ht="18.75" customHeight="1">
      <c r="A11" s="4" t="s">
        <v>40</v>
      </c>
      <c r="B11" s="12">
        <v>57930</v>
      </c>
      <c r="C11" s="12">
        <v>43696</v>
      </c>
      <c r="D11" s="12">
        <f t="shared" si="0"/>
        <v>-14234</v>
      </c>
      <c r="E11" s="13">
        <f t="shared" si="1"/>
        <v>75.42896599344036</v>
      </c>
    </row>
    <row r="12" spans="1:5" ht="18.75" customHeight="1">
      <c r="A12" s="5" t="s">
        <v>41</v>
      </c>
      <c r="B12" s="14">
        <f>SUM(B5:B11)</f>
        <v>3399682</v>
      </c>
      <c r="C12" s="14">
        <f>SUM(C5:C11)</f>
        <v>4663851</v>
      </c>
      <c r="D12" s="14">
        <f>SUM(D5:D11)</f>
        <v>1264169</v>
      </c>
      <c r="E12" s="15">
        <f>C12/B12*100</f>
        <v>137.1849190600768</v>
      </c>
    </row>
    <row r="13" spans="1:5" ht="18.75" customHeight="1">
      <c r="A13" s="6"/>
      <c r="B13" s="7"/>
      <c r="C13" s="7"/>
      <c r="D13" s="7"/>
      <c r="E13" s="8"/>
    </row>
    <row r="14" spans="1:5" ht="15">
      <c r="A14" s="51" t="s">
        <v>80</v>
      </c>
      <c r="B14" s="51"/>
      <c r="C14" s="51"/>
      <c r="D14" s="51"/>
      <c r="E14" s="51"/>
    </row>
    <row r="15" spans="1:5" ht="50.25" customHeight="1">
      <c r="A15" s="51"/>
      <c r="B15" s="51"/>
      <c r="C15" s="51"/>
      <c r="D15" s="51"/>
      <c r="E15" s="51"/>
    </row>
    <row r="16" spans="1:5" ht="15">
      <c r="A16" s="9"/>
      <c r="B16" s="9"/>
      <c r="C16" s="9"/>
      <c r="D16" s="9"/>
      <c r="E16" s="9"/>
    </row>
    <row r="17" spans="1:5" ht="15">
      <c r="A17" s="38" t="s">
        <v>42</v>
      </c>
      <c r="B17" s="38"/>
      <c r="C17" s="38"/>
      <c r="D17" s="38"/>
      <c r="E17" s="38"/>
    </row>
    <row r="19" spans="1:5" ht="15.75" customHeight="1">
      <c r="A19" s="39" t="s">
        <v>35</v>
      </c>
      <c r="B19" s="39" t="s">
        <v>16</v>
      </c>
      <c r="C19" s="39" t="s">
        <v>3</v>
      </c>
      <c r="D19" s="42" t="s">
        <v>4</v>
      </c>
      <c r="E19" s="43"/>
    </row>
    <row r="20" spans="1:5" ht="15.75" customHeight="1">
      <c r="A20" s="40"/>
      <c r="B20" s="40"/>
      <c r="C20" s="40"/>
      <c r="D20" s="3" t="s">
        <v>11</v>
      </c>
      <c r="E20" s="3" t="s">
        <v>5</v>
      </c>
    </row>
    <row r="21" spans="1:5" ht="18" customHeight="1">
      <c r="A21" s="4" t="s">
        <v>43</v>
      </c>
      <c r="B21" s="3">
        <v>13311059</v>
      </c>
      <c r="C21" s="3">
        <v>4184637</v>
      </c>
      <c r="D21" s="16">
        <f>C21-B21</f>
        <v>-9126422</v>
      </c>
      <c r="E21" s="16">
        <f>C21/B21*100</f>
        <v>31.43729586053221</v>
      </c>
    </row>
    <row r="22" spans="1:5" s="1" customFormat="1" ht="18" customHeight="1">
      <c r="A22" s="5" t="s">
        <v>44</v>
      </c>
      <c r="B22" s="17">
        <v>16774695</v>
      </c>
      <c r="C22" s="17">
        <v>38675528</v>
      </c>
      <c r="D22" s="16">
        <f aca="true" t="shared" si="2" ref="D22:D34">C22-B22</f>
        <v>21900833</v>
      </c>
      <c r="E22" s="16">
        <f aca="true" t="shared" si="3" ref="E22:E32">C22/B22*100</f>
        <v>230.5587553156704</v>
      </c>
    </row>
    <row r="23" spans="1:5" ht="15">
      <c r="A23" s="4" t="s">
        <v>72</v>
      </c>
      <c r="B23" s="3"/>
      <c r="C23" s="3"/>
      <c r="D23" s="16"/>
      <c r="E23" s="16"/>
    </row>
    <row r="24" spans="1:5" ht="18" customHeight="1">
      <c r="A24" s="4" t="s">
        <v>54</v>
      </c>
      <c r="B24" s="3">
        <v>220760</v>
      </c>
      <c r="C24" s="3">
        <v>351763</v>
      </c>
      <c r="D24" s="16">
        <f t="shared" si="2"/>
        <v>131003</v>
      </c>
      <c r="E24" s="16">
        <f t="shared" si="3"/>
        <v>159.34181917013953</v>
      </c>
    </row>
    <row r="25" spans="1:5" ht="18" customHeight="1">
      <c r="A25" s="4" t="s">
        <v>55</v>
      </c>
      <c r="B25" s="3">
        <v>3399682</v>
      </c>
      <c r="C25" s="3">
        <v>4663851</v>
      </c>
      <c r="D25" s="16">
        <f t="shared" si="2"/>
        <v>1264169</v>
      </c>
      <c r="E25" s="16">
        <f t="shared" si="3"/>
        <v>137.1849190600768</v>
      </c>
    </row>
    <row r="26" spans="1:5" ht="18" customHeight="1">
      <c r="A26" s="4" t="s">
        <v>45</v>
      </c>
      <c r="B26" s="3">
        <v>13154253</v>
      </c>
      <c r="C26" s="3">
        <v>33659914</v>
      </c>
      <c r="D26" s="16">
        <f t="shared" si="2"/>
        <v>20505661</v>
      </c>
      <c r="E26" s="16">
        <f t="shared" si="3"/>
        <v>255.88616852663546</v>
      </c>
    </row>
    <row r="27" spans="1:5" ht="18" customHeight="1">
      <c r="A27" s="4" t="s">
        <v>46</v>
      </c>
      <c r="B27" s="3">
        <v>671581</v>
      </c>
      <c r="C27" s="3">
        <v>67428928</v>
      </c>
      <c r="D27" s="16">
        <f t="shared" si="2"/>
        <v>66757347</v>
      </c>
      <c r="E27" s="16">
        <f t="shared" si="3"/>
        <v>10040.326930035244</v>
      </c>
    </row>
    <row r="28" spans="1:5" ht="18" customHeight="1">
      <c r="A28" s="4" t="s">
        <v>47</v>
      </c>
      <c r="B28" s="3">
        <v>12545468</v>
      </c>
      <c r="C28" s="3">
        <v>32938037</v>
      </c>
      <c r="D28" s="16">
        <f t="shared" si="2"/>
        <v>20392569</v>
      </c>
      <c r="E28" s="16">
        <f t="shared" si="3"/>
        <v>262.54928871525556</v>
      </c>
    </row>
    <row r="29" spans="1:5" ht="18" customHeight="1">
      <c r="A29" s="4" t="s">
        <v>48</v>
      </c>
      <c r="B29" s="3">
        <v>0</v>
      </c>
      <c r="C29" s="3">
        <v>6256</v>
      </c>
      <c r="D29" s="16">
        <f t="shared" si="2"/>
        <v>6256</v>
      </c>
      <c r="E29" s="16">
        <v>100</v>
      </c>
    </row>
    <row r="30" spans="1:5" ht="18" customHeight="1">
      <c r="A30" s="4" t="s">
        <v>49</v>
      </c>
      <c r="B30" s="3">
        <v>280168</v>
      </c>
      <c r="C30" s="3">
        <v>248310</v>
      </c>
      <c r="D30" s="16">
        <f t="shared" si="2"/>
        <v>-31858</v>
      </c>
      <c r="E30" s="16">
        <f t="shared" si="3"/>
        <v>88.62896547785614</v>
      </c>
    </row>
    <row r="31" spans="1:5" ht="18" customHeight="1">
      <c r="A31" s="5" t="s">
        <v>50</v>
      </c>
      <c r="B31" s="17">
        <v>12265300</v>
      </c>
      <c r="C31" s="17">
        <f>C32+C34</f>
        <v>32695983</v>
      </c>
      <c r="D31" s="16">
        <f t="shared" si="2"/>
        <v>20430683</v>
      </c>
      <c r="E31" s="16">
        <f t="shared" si="3"/>
        <v>266.57303938754046</v>
      </c>
    </row>
    <row r="32" spans="1:5" ht="18" customHeight="1">
      <c r="A32" s="4" t="s">
        <v>51</v>
      </c>
      <c r="B32" s="3">
        <v>2865174</v>
      </c>
      <c r="C32" s="3">
        <v>8442363</v>
      </c>
      <c r="D32" s="16">
        <f t="shared" si="2"/>
        <v>5577189</v>
      </c>
      <c r="E32" s="16">
        <f t="shared" si="3"/>
        <v>294.6544607762042</v>
      </c>
    </row>
    <row r="33" spans="1:5" ht="18" customHeight="1">
      <c r="A33" s="4" t="s">
        <v>52</v>
      </c>
      <c r="B33" s="3">
        <v>0</v>
      </c>
      <c r="C33" s="3">
        <v>0</v>
      </c>
      <c r="D33" s="16">
        <f t="shared" si="2"/>
        <v>0</v>
      </c>
      <c r="E33" s="16">
        <v>0</v>
      </c>
    </row>
    <row r="34" spans="1:5" ht="18" customHeight="1">
      <c r="A34" s="5" t="s">
        <v>53</v>
      </c>
      <c r="B34" s="17">
        <f>B31-B32</f>
        <v>9400126</v>
      </c>
      <c r="C34" s="17">
        <v>24253620</v>
      </c>
      <c r="D34" s="17">
        <f t="shared" si="2"/>
        <v>14853494</v>
      </c>
      <c r="E34" s="18">
        <f>C34/B34*100</f>
        <v>258.0137755600297</v>
      </c>
    </row>
    <row r="35" ht="15">
      <c r="C35" s="10"/>
    </row>
    <row r="36" spans="1:5" ht="15.75">
      <c r="A36" s="51" t="s">
        <v>82</v>
      </c>
      <c r="B36" s="51"/>
      <c r="C36" s="51"/>
      <c r="D36" s="51"/>
      <c r="E36" s="51"/>
    </row>
    <row r="39" spans="1:5" ht="31.5" customHeight="1">
      <c r="A39" s="52" t="s">
        <v>73</v>
      </c>
      <c r="B39" s="52"/>
      <c r="C39" s="38" t="s">
        <v>71</v>
      </c>
      <c r="D39" s="38"/>
      <c r="E39" s="38"/>
    </row>
  </sheetData>
  <sheetProtection/>
  <mergeCells count="14">
    <mergeCell ref="A19:A20"/>
    <mergeCell ref="B19:B20"/>
    <mergeCell ref="C19:C20"/>
    <mergeCell ref="C39:E39"/>
    <mergeCell ref="A36:E36"/>
    <mergeCell ref="D19:E19"/>
    <mergeCell ref="A39:B39"/>
    <mergeCell ref="A1:E1"/>
    <mergeCell ref="D3:E3"/>
    <mergeCell ref="A3:A4"/>
    <mergeCell ref="B3:B4"/>
    <mergeCell ref="C3:C4"/>
    <mergeCell ref="A17:E17"/>
    <mergeCell ref="A14:E15"/>
  </mergeCells>
  <printOptions horizontalCentered="1" verticalCentered="1"/>
  <pageMargins left="0.7874015748031497" right="0.3937007874015748" top="0.3937007874015748" bottom="0.2362204724409449" header="0" footer="0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2022-03-24T04:48:57Z</cp:lastPrinted>
  <dcterms:created xsi:type="dcterms:W3CDTF">1996-10-08T23:32:33Z</dcterms:created>
  <dcterms:modified xsi:type="dcterms:W3CDTF">2022-03-24T04:48:59Z</dcterms:modified>
  <cp:category/>
  <cp:version/>
  <cp:contentType/>
  <cp:contentStatus/>
</cp:coreProperties>
</file>