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1472" windowHeight="7488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Лист1!$A$1:$F$36</definedName>
    <definedName name="_xlnm.Print_Area" localSheetId="1">Лист2!$A$1:$G$35</definedName>
    <definedName name="_xlnm.Print_Area" localSheetId="2">Лист3!$A$1:$E$40</definedName>
  </definedNames>
  <calcPr calcId="144525" refMode="R1C1"/>
</workbook>
</file>

<file path=xl/calcChain.xml><?xml version="1.0" encoding="utf-8"?>
<calcChain xmlns="http://schemas.openxmlformats.org/spreadsheetml/2006/main">
  <c r="D17" i="2" l="1"/>
  <c r="G16" i="2"/>
  <c r="E16" i="2"/>
  <c r="F16" i="2" s="1"/>
  <c r="E15" i="2"/>
  <c r="G15" i="2" s="1"/>
  <c r="E14" i="2"/>
  <c r="G14" i="2" s="1"/>
  <c r="F13" i="2"/>
  <c r="E13" i="2"/>
  <c r="G13" i="2" s="1"/>
  <c r="E12" i="2"/>
  <c r="F12" i="2" s="1"/>
  <c r="G11" i="2"/>
  <c r="F11" i="2"/>
  <c r="E11" i="2"/>
  <c r="E10" i="2"/>
  <c r="G10" i="2" s="1"/>
  <c r="E9" i="2"/>
  <c r="F9" i="2" s="1"/>
  <c r="G8" i="2"/>
  <c r="F8" i="2"/>
  <c r="E8" i="2"/>
  <c r="G7" i="2"/>
  <c r="F7" i="2"/>
  <c r="F14" i="2" l="1"/>
  <c r="G12" i="2"/>
  <c r="F15" i="2"/>
  <c r="F10" i="2"/>
  <c r="F17" i="2" s="1"/>
  <c r="E17" i="2"/>
  <c r="G17" i="2" s="1"/>
  <c r="D8" i="1" l="1"/>
  <c r="F11" i="1" l="1"/>
  <c r="E11" i="1"/>
  <c r="F9" i="1"/>
  <c r="E9" i="1"/>
  <c r="C8" i="1"/>
  <c r="E8" i="1" s="1"/>
  <c r="C23" i="1"/>
  <c r="F23" i="1" s="1"/>
  <c r="E22" i="1"/>
  <c r="F21" i="1"/>
  <c r="E21" i="1"/>
  <c r="C32" i="1"/>
  <c r="F32" i="1" s="1"/>
  <c r="D34" i="2"/>
  <c r="C34" i="2"/>
  <c r="G33" i="2"/>
  <c r="F33" i="2"/>
  <c r="B33" i="2"/>
  <c r="E32" i="2"/>
  <c r="G32" i="2" s="1"/>
  <c r="B32" i="2"/>
  <c r="G31" i="2"/>
  <c r="F31" i="2"/>
  <c r="B31" i="2"/>
  <c r="G30" i="2"/>
  <c r="F30" i="2"/>
  <c r="B30" i="2"/>
  <c r="G29" i="2"/>
  <c r="F29" i="2"/>
  <c r="B29" i="2"/>
  <c r="B34" i="2" s="1"/>
  <c r="F8" i="1" l="1"/>
  <c r="C10" i="1"/>
  <c r="F10" i="1" s="1"/>
  <c r="E34" i="2"/>
  <c r="G34" i="2" s="1"/>
  <c r="F32" i="2"/>
  <c r="F34" i="2" s="1"/>
  <c r="E10" i="1"/>
  <c r="E23" i="1"/>
  <c r="C31" i="1"/>
  <c r="E32" i="1"/>
  <c r="D36" i="3"/>
  <c r="D34" i="3"/>
  <c r="D33" i="3"/>
  <c r="D31" i="3"/>
  <c r="E30" i="3"/>
  <c r="D30" i="3"/>
  <c r="E29" i="3"/>
  <c r="D29" i="3"/>
  <c r="E28" i="3"/>
  <c r="D28" i="3"/>
  <c r="C26" i="3"/>
  <c r="C32" i="3" s="1"/>
  <c r="B26" i="3"/>
  <c r="B32" i="3" s="1"/>
  <c r="B35" i="3" s="1"/>
  <c r="B37" i="3" s="1"/>
  <c r="E25" i="3"/>
  <c r="D25" i="3"/>
  <c r="C25" i="3"/>
  <c r="B25" i="3"/>
  <c r="E24" i="3"/>
  <c r="D24" i="3"/>
  <c r="E23" i="3"/>
  <c r="D23" i="3"/>
  <c r="E12" i="3"/>
  <c r="C12" i="3"/>
  <c r="B12" i="3"/>
  <c r="E11" i="3"/>
  <c r="D11" i="3"/>
  <c r="E10" i="3"/>
  <c r="D10" i="3"/>
  <c r="E9" i="3"/>
  <c r="D9" i="3"/>
  <c r="E8" i="3"/>
  <c r="D8" i="3"/>
  <c r="E7" i="3"/>
  <c r="D7" i="3"/>
  <c r="E6" i="3"/>
  <c r="D6" i="3"/>
  <c r="E5" i="3"/>
  <c r="D5" i="3"/>
  <c r="D12" i="3" s="1"/>
  <c r="F31" i="1" l="1"/>
  <c r="E31" i="1"/>
  <c r="D32" i="3"/>
  <c r="C35" i="3"/>
  <c r="D26" i="3"/>
  <c r="E26" i="3"/>
  <c r="C37" i="3" l="1"/>
  <c r="D37" i="3" s="1"/>
  <c r="D35" i="3"/>
</calcChain>
</file>

<file path=xl/sharedStrings.xml><?xml version="1.0" encoding="utf-8"?>
<sst xmlns="http://schemas.openxmlformats.org/spreadsheetml/2006/main" count="132" uniqueCount="80">
  <si>
    <t>%</t>
  </si>
  <si>
    <t>Режа</t>
  </si>
  <si>
    <t>Амалда</t>
  </si>
  <si>
    <t>(+   -)</t>
  </si>
  <si>
    <t>2. Хисоб китобларни бажариш</t>
  </si>
  <si>
    <t>2.1 Ун ишлаб чикариш</t>
  </si>
  <si>
    <t>Харажатлар номи</t>
  </si>
  <si>
    <t xml:space="preserve"> 1 тн учун (сум)</t>
  </si>
  <si>
    <t xml:space="preserve">Электро энергия </t>
  </si>
  <si>
    <t>Сув</t>
  </si>
  <si>
    <t>Асосий воситаларнинг амортизацияси</t>
  </si>
  <si>
    <t>Электроэнергия</t>
  </si>
  <si>
    <t>Амортизация</t>
  </si>
  <si>
    <t>Бизнес – режа</t>
  </si>
  <si>
    <t xml:space="preserve">Харажатлар номи </t>
  </si>
  <si>
    <t>Махсулотларни сотишнинг ялпи фойдаси</t>
  </si>
  <si>
    <t>Давр харажатлари, жами</t>
  </si>
  <si>
    <t>Сотиш харажатлари</t>
  </si>
  <si>
    <t>Маъмурий харажатлар</t>
  </si>
  <si>
    <t>Асосий фаолиятнинг фойдаси</t>
  </si>
  <si>
    <t xml:space="preserve">Молиявий фаолиятнинг  даромадлари </t>
  </si>
  <si>
    <t>Соф фойда</t>
  </si>
  <si>
    <t>шу жумладан</t>
  </si>
  <si>
    <t>Асосий фойданинг бошка даромадлари</t>
  </si>
  <si>
    <t xml:space="preserve">Хом-ашё ва материаллар </t>
  </si>
  <si>
    <t>( +   -)</t>
  </si>
  <si>
    <t>Жами (минг сумда)</t>
  </si>
  <si>
    <t xml:space="preserve">Махсулот (товар, иш, хизмат) ларни сотишдан соф тушум </t>
  </si>
  <si>
    <t>Бошқа харажатлар (17счет)</t>
  </si>
  <si>
    <t>Жами                     (минг сумда)</t>
  </si>
  <si>
    <t xml:space="preserve">Материал ва инвентарлар </t>
  </si>
  <si>
    <t>1. Ишлаб чиқариш кўрсаткичларини бажарилиши</t>
  </si>
  <si>
    <t>1.1 Тегирмон бўйича</t>
  </si>
  <si>
    <t>Махсулот номи</t>
  </si>
  <si>
    <t>ўлчов бирлиги</t>
  </si>
  <si>
    <t>Фарқи</t>
  </si>
  <si>
    <t>Донни  қайта ишлаш</t>
  </si>
  <si>
    <t>Буғдой кепаги</t>
  </si>
  <si>
    <t>Жорий нархларда махсулот ишлаб чиқариш</t>
  </si>
  <si>
    <t>тонна</t>
  </si>
  <si>
    <t>минг сўмда</t>
  </si>
  <si>
    <t>Омухта-ем аралашмаси ишлаб чиқариш хажми</t>
  </si>
  <si>
    <t>Жорий нархларда товарлар ишлаб чиқариш</t>
  </si>
  <si>
    <t>1.3 Давал хом-ашёдан махсулот ишлаб чиқариш</t>
  </si>
  <si>
    <t>1.2 Омухта ем цехи бўйича</t>
  </si>
  <si>
    <t>Хизмат автомашиналарини сақлаш харажатлари</t>
  </si>
  <si>
    <t xml:space="preserve">  2.3  Маъмурий бошқарув ходимларига кетган харажатлар.</t>
  </si>
  <si>
    <t>Мехнатга хақ тўлаш билан боғлиқ харажатлар</t>
  </si>
  <si>
    <t>Ягона ижтимоий тўлов</t>
  </si>
  <si>
    <t>Уяли алоқа, интернет хизматлари</t>
  </si>
  <si>
    <t>Электр энергия. газ, сув,</t>
  </si>
  <si>
    <t>Бошқа харажатлар</t>
  </si>
  <si>
    <t>Жами:</t>
  </si>
  <si>
    <t>3.Молиявий натижалар (Форма-2) режасини амалга ошириш</t>
  </si>
  <si>
    <t>Сотилган махсулот (товар, иш, хизмат) ларнинг    таннархи</t>
  </si>
  <si>
    <t>Бошқа операцион харажатлар</t>
  </si>
  <si>
    <t>Молиявий фаолият бўйича харажатлар</t>
  </si>
  <si>
    <t>Фойда солиғини тўлагунга қадар фойда</t>
  </si>
  <si>
    <t>Фойда солиғи</t>
  </si>
  <si>
    <t>Бизнес – режа бўйича</t>
  </si>
  <si>
    <t>Калькуляция қилинадиган махсулотлар хажми</t>
  </si>
  <si>
    <t>Қадоқлаш харажатлари</t>
  </si>
  <si>
    <t>Ташқи ташкилотлар фаолияти ва хизматлари</t>
  </si>
  <si>
    <t>Ёқилғи</t>
  </si>
  <si>
    <t>Мехнатга хақ тўлаш</t>
  </si>
  <si>
    <t>Жами ишлаб чиқариш қиймати</t>
  </si>
  <si>
    <t>2. 2 Омухта ем ишлаб чиқариш</t>
  </si>
  <si>
    <t>Ишлаб чиқариш харажатларини тахлил килиш</t>
  </si>
  <si>
    <t>Жами ишлаб чиқариш харажатлари</t>
  </si>
  <si>
    <t>Жами ишлаб чиқарилган Ун махсулот</t>
  </si>
  <si>
    <t xml:space="preserve">            Харажатлар сметаси режага нисбатан 31 %  ошиқча сарфланди.</t>
  </si>
  <si>
    <t>Кепак махсулот</t>
  </si>
  <si>
    <t xml:space="preserve">          Изох: Юқоридаги жадвалда кетлирилган маълумотларга тўхталадиган бўлинса махсулот ишлаб чиқариш режаси амалда паст кўрсаткичларда бажарилишининг асосий сабаби жамиятда давал хом ашёдан махсулот ишлаб чиқариш хизмати   орқали фаолият юритмоқда  </t>
  </si>
  <si>
    <t xml:space="preserve">           Молиявий натижа   -4161433  минг. сўм зарар билан якунланди. Бизнес режа кўрсаткичларини амалда бажарилмаслигини асосий сабабларидан бири тегирмон тўлиқ қувватда ишламаётгани билан боғлиқ.  </t>
  </si>
  <si>
    <t xml:space="preserve">            Омухта ем  махсулоти ишлаб чиқариш харажатлари режага нисбатан    162 %ни ташкил қилди, cарф харажатлар ошиб кетиши сабаби   ишлаб чиқариш қувватидан тўлиқ фойдаланиш  21,5%ни ташкил қилганлиги билан боғлиқ.</t>
  </si>
  <si>
    <t xml:space="preserve">      Амалда ишлаб чиқариш хажми "Бизнес - режа" бўйича белгиланган топшириқга нисбатан  109%га  бажарилди.</t>
  </si>
  <si>
    <t>«G'alla-Alteg»  АЖда 2025 йил  III-чорак якуни бўйича «Бизнес – режа » тахлили</t>
  </si>
  <si>
    <t xml:space="preserve">      Амалда ишлаб чиқариш хажми "Бизнес - режа" бўйича белгиланган топшириқга нисбатан  30,5%га  бажарилди.</t>
  </si>
  <si>
    <t xml:space="preserve">      Амалда ишлаб чиқариш хажми "Бизнес - режа" бўйича белгиланган топшириқга нисбатан  22,1%га  бажарилди.</t>
  </si>
  <si>
    <t xml:space="preserve">  Ун махсулоти ишлаб чиқариш харажатлари режага нисбатан   105% ни ташкил қилди. Сарф харажатлар  юқорилиги буғдой дон махсулоти нархи  биржа савдоларида   ошиб кетиши сабабли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</si>
</sst>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-* #,##0.00\ _₽_-;\-* #,##0.00\ _₽_-;_-* &quot;-&quot;??\ _₽_-;_-@_-"/>
    <numFmt numFmtId="164" formatCode="0.0"/>
    <numFmt numFmtId="165" formatCode="#,##0.0"/>
    <numFmt numFmtId="167" formatCode="#,##0.000"/>
    <numFmt numFmtId="168" formatCode="#,##0.0000"/>
    <numFmt numFmtId="169" formatCode="0.00000"/>
    <numFmt numFmtId="170" formatCode="#,##0;[Red]\-#,##0"/>
    <numFmt numFmtId="171" formatCode="#,##0.00;[Red]\-#,##0.00"/>
  </numFmts>
  <fonts count="1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sz val="12"/>
      <name val="Arial"/>
      <family val="2"/>
      <charset val="204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sz val="8"/>
      <name val="Arial"/>
      <family val="2"/>
    </font>
    <font>
      <sz val="11"/>
      <color indexed="8"/>
      <name val="Arial"/>
      <family val="2"/>
      <charset val="204"/>
    </font>
    <font>
      <sz val="11"/>
      <color theme="0"/>
      <name val="Arial"/>
      <family val="2"/>
      <charset val="204"/>
    </font>
    <font>
      <sz val="12"/>
      <color theme="1"/>
      <name val="Arial"/>
      <family val="2"/>
      <charset val="204"/>
    </font>
    <font>
      <i/>
      <sz val="12"/>
      <color theme="1"/>
      <name val="Arial"/>
      <family val="2"/>
      <charset val="204"/>
    </font>
    <font>
      <i/>
      <sz val="11"/>
      <color theme="1"/>
      <name val="Arial"/>
      <family val="2"/>
      <charset val="204"/>
    </font>
    <font>
      <b/>
      <sz val="9"/>
      <color indexed="63"/>
      <name val="Arial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</borders>
  <cellStyleXfs count="8">
    <xf numFmtId="0" fontId="0" fillId="0" borderId="0"/>
    <xf numFmtId="0" fontId="2" fillId="0" borderId="0"/>
    <xf numFmtId="0" fontId="1" fillId="0" borderId="0"/>
    <xf numFmtId="0" fontId="7" fillId="0" borderId="0"/>
    <xf numFmtId="43" fontId="1" fillId="0" borderId="0" applyFont="0" applyFill="0" applyBorder="0" applyAlignment="0" applyProtection="0"/>
    <xf numFmtId="0" fontId="10" fillId="0" borderId="0"/>
    <xf numFmtId="43" fontId="1" fillId="0" borderId="0" applyFont="0" applyFill="0" applyBorder="0" applyAlignment="0" applyProtection="0"/>
    <xf numFmtId="0" fontId="10" fillId="0" borderId="0"/>
  </cellStyleXfs>
  <cellXfs count="115">
    <xf numFmtId="0" fontId="0" fillId="0" borderId="0" xfId="0"/>
    <xf numFmtId="0" fontId="8" fillId="0" borderId="0" xfId="0" applyFont="1" applyFill="1"/>
    <xf numFmtId="0" fontId="8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/>
    </xf>
    <xf numFmtId="3" fontId="5" fillId="0" borderId="1" xfId="0" applyNumberFormat="1" applyFon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left" vertical="center" wrapText="1"/>
    </xf>
    <xf numFmtId="3" fontId="4" fillId="0" borderId="1" xfId="0" applyNumberFormat="1" applyFont="1" applyFill="1" applyBorder="1" applyAlignment="1">
      <alignment horizontal="center" vertical="center" wrapText="1"/>
    </xf>
    <xf numFmtId="3" fontId="8" fillId="0" borderId="0" xfId="0" applyNumberFormat="1" applyFont="1" applyFill="1" applyBorder="1"/>
    <xf numFmtId="0" fontId="8" fillId="0" borderId="0" xfId="0" applyFont="1" applyFill="1" applyBorder="1"/>
    <xf numFmtId="4" fontId="8" fillId="0" borderId="0" xfId="0" applyNumberFormat="1" applyFont="1" applyFill="1" applyBorder="1"/>
    <xf numFmtId="3" fontId="5" fillId="0" borderId="1" xfId="1" applyNumberFormat="1" applyFont="1" applyFill="1" applyBorder="1" applyAlignment="1">
      <alignment horizontal="center" vertical="center" wrapText="1"/>
    </xf>
    <xf numFmtId="1" fontId="5" fillId="0" borderId="1" xfId="1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/>
    </xf>
    <xf numFmtId="3" fontId="4" fillId="0" borderId="1" xfId="1" applyNumberFormat="1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/>
    <xf numFmtId="0" fontId="8" fillId="0" borderId="1" xfId="0" applyFont="1" applyFill="1" applyBorder="1" applyAlignment="1">
      <alignment vertical="center"/>
    </xf>
    <xf numFmtId="0" fontId="9" fillId="0" borderId="0" xfId="0" applyFont="1" applyFill="1"/>
    <xf numFmtId="0" fontId="8" fillId="0" borderId="1" xfId="0" applyFont="1" applyFill="1" applyBorder="1" applyAlignment="1">
      <alignment vertical="center" wrapText="1"/>
    </xf>
    <xf numFmtId="3" fontId="5" fillId="0" borderId="0" xfId="0" applyNumberFormat="1" applyFont="1" applyFill="1" applyBorder="1" applyAlignment="1">
      <alignment horizontal="center" vertical="center" wrapText="1"/>
    </xf>
    <xf numFmtId="3" fontId="4" fillId="0" borderId="0" xfId="0" applyNumberFormat="1" applyFont="1" applyFill="1" applyBorder="1" applyAlignment="1">
      <alignment horizontal="center" vertical="center" wrapText="1"/>
    </xf>
    <xf numFmtId="4" fontId="5" fillId="0" borderId="0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3" fontId="6" fillId="0" borderId="1" xfId="0" applyNumberFormat="1" applyFont="1" applyFill="1" applyBorder="1" applyAlignment="1">
      <alignment horizontal="center" vertical="center" wrapText="1"/>
    </xf>
    <xf numFmtId="1" fontId="6" fillId="0" borderId="1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3" fontId="6" fillId="0" borderId="1" xfId="1" applyNumberFormat="1" applyFont="1" applyFill="1" applyBorder="1" applyAlignment="1">
      <alignment horizontal="center" vertical="center" wrapText="1"/>
    </xf>
    <xf numFmtId="3" fontId="6" fillId="0" borderId="0" xfId="0" applyNumberFormat="1" applyFont="1" applyFill="1" applyBorder="1" applyAlignment="1">
      <alignment horizontal="left" vertical="top" wrapText="1"/>
    </xf>
    <xf numFmtId="0" fontId="6" fillId="0" borderId="0" xfId="0" applyFont="1" applyFill="1"/>
    <xf numFmtId="3" fontId="6" fillId="0" borderId="3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/>
    </xf>
    <xf numFmtId="0" fontId="5" fillId="0" borderId="0" xfId="0" applyFont="1" applyFill="1" applyAlignment="1">
      <alignment horizontal="left" vertical="center" wrapText="1"/>
    </xf>
    <xf numFmtId="43" fontId="8" fillId="0" borderId="0" xfId="4" applyFont="1" applyFill="1"/>
    <xf numFmtId="4" fontId="8" fillId="0" borderId="0" xfId="0" applyNumberFormat="1" applyFont="1" applyFill="1"/>
    <xf numFmtId="0" fontId="4" fillId="0" borderId="1" xfId="0" applyFont="1" applyFill="1" applyBorder="1" applyAlignment="1">
      <alignment horizontal="center" vertical="center" wrapText="1"/>
    </xf>
    <xf numFmtId="3" fontId="4" fillId="0" borderId="0" xfId="0" applyNumberFormat="1" applyFont="1" applyFill="1" applyBorder="1"/>
    <xf numFmtId="1" fontId="4" fillId="0" borderId="0" xfId="0" applyNumberFormat="1" applyFont="1" applyFill="1" applyBorder="1" applyAlignment="1">
      <alignment horizontal="center"/>
    </xf>
    <xf numFmtId="164" fontId="4" fillId="0" borderId="0" xfId="0" applyNumberFormat="1" applyFont="1" applyFill="1" applyBorder="1"/>
    <xf numFmtId="0" fontId="5" fillId="0" borderId="0" xfId="0" applyFont="1" applyFill="1" applyAlignment="1">
      <alignment vertical="center" wrapText="1"/>
    </xf>
    <xf numFmtId="3" fontId="5" fillId="0" borderId="0" xfId="0" applyNumberFormat="1" applyFont="1" applyFill="1" applyAlignment="1">
      <alignment vertical="center" wrapText="1"/>
    </xf>
    <xf numFmtId="1" fontId="5" fillId="0" borderId="0" xfId="0" applyNumberFormat="1" applyFont="1" applyFill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164" fontId="4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4" fontId="5" fillId="0" borderId="12" xfId="5" applyNumberFormat="1" applyFont="1" applyFill="1" applyBorder="1" applyAlignment="1">
      <alignment horizontal="right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3" fontId="6" fillId="0" borderId="0" xfId="0" applyNumberFormat="1" applyFont="1" applyFill="1" applyBorder="1"/>
    <xf numFmtId="0" fontId="6" fillId="0" borderId="0" xfId="0" applyFont="1" applyFill="1" applyBorder="1"/>
    <xf numFmtId="1" fontId="6" fillId="0" borderId="0" xfId="0" applyNumberFormat="1" applyFont="1" applyFill="1" applyBorder="1"/>
    <xf numFmtId="168" fontId="6" fillId="0" borderId="0" xfId="0" applyNumberFormat="1" applyFont="1" applyFill="1" applyBorder="1"/>
    <xf numFmtId="169" fontId="6" fillId="0" borderId="0" xfId="0" applyNumberFormat="1" applyFont="1" applyFill="1" applyBorder="1"/>
    <xf numFmtId="0" fontId="13" fillId="0" borderId="0" xfId="0" applyFont="1" applyFill="1"/>
    <xf numFmtId="0" fontId="13" fillId="0" borderId="0" xfId="0" applyFont="1" applyFill="1" applyAlignment="1">
      <alignment horizontal="justify"/>
    </xf>
    <xf numFmtId="3" fontId="3" fillId="0" borderId="0" xfId="0" applyNumberFormat="1" applyFont="1" applyFill="1" applyBorder="1" applyAlignment="1">
      <alignment horizontal="left" vertical="top" wrapText="1"/>
    </xf>
    <xf numFmtId="0" fontId="8" fillId="0" borderId="2" xfId="0" applyFont="1" applyFill="1" applyBorder="1" applyAlignment="1">
      <alignment vertical="center"/>
    </xf>
    <xf numFmtId="0" fontId="5" fillId="0" borderId="3" xfId="0" applyFont="1" applyFill="1" applyBorder="1" applyAlignment="1">
      <alignment horizontal="center" vertical="center" wrapText="1"/>
    </xf>
    <xf numFmtId="3" fontId="5" fillId="0" borderId="6" xfId="1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165" fontId="6" fillId="0" borderId="1" xfId="0" applyNumberFormat="1" applyFont="1" applyFill="1" applyBorder="1" applyAlignment="1">
      <alignment horizontal="center" vertical="center" wrapText="1"/>
    </xf>
    <xf numFmtId="167" fontId="5" fillId="0" borderId="12" xfId="5" applyNumberFormat="1" applyFont="1" applyFill="1" applyBorder="1" applyAlignment="1">
      <alignment horizontal="right" vertical="top" wrapText="1"/>
    </xf>
    <xf numFmtId="0" fontId="15" fillId="0" borderId="1" xfId="0" applyFont="1" applyFill="1" applyBorder="1" applyAlignment="1">
      <alignment vertical="center"/>
    </xf>
    <xf numFmtId="1" fontId="11" fillId="0" borderId="1" xfId="6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/>
    </xf>
    <xf numFmtId="0" fontId="6" fillId="0" borderId="5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left" vertical="center" wrapText="1"/>
    </xf>
    <xf numFmtId="3" fontId="3" fillId="0" borderId="0" xfId="0" applyNumberFormat="1" applyFont="1" applyFill="1" applyBorder="1" applyAlignment="1">
      <alignment horizontal="left" vertical="top" wrapText="1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4" fillId="0" borderId="6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3" fontId="5" fillId="0" borderId="2" xfId="1" applyNumberFormat="1" applyFont="1" applyFill="1" applyBorder="1" applyAlignment="1">
      <alignment horizontal="center" vertical="center" wrapText="1"/>
    </xf>
    <xf numFmtId="3" fontId="5" fillId="0" borderId="3" xfId="1" applyNumberFormat="1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left" vertical="center" wrapText="1"/>
    </xf>
    <xf numFmtId="0" fontId="8" fillId="0" borderId="0" xfId="0" applyFont="1" applyFill="1" applyAlignment="1">
      <alignment horizontal="center"/>
    </xf>
    <xf numFmtId="3" fontId="5" fillId="0" borderId="2" xfId="0" applyNumberFormat="1" applyFont="1" applyFill="1" applyBorder="1" applyAlignment="1">
      <alignment horizontal="center" vertical="center" wrapText="1"/>
    </xf>
    <xf numFmtId="3" fontId="5" fillId="0" borderId="3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4" fillId="0" borderId="9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wrapText="1"/>
    </xf>
    <xf numFmtId="2" fontId="3" fillId="0" borderId="1" xfId="0" applyNumberFormat="1" applyFont="1" applyFill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 vertical="center" wrapText="1"/>
    </xf>
    <xf numFmtId="170" fontId="16" fillId="0" borderId="0" xfId="7" applyNumberFormat="1" applyFont="1" applyBorder="1" applyAlignment="1">
      <alignment horizontal="right" vertical="center" wrapText="1"/>
    </xf>
    <xf numFmtId="171" fontId="16" fillId="0" borderId="0" xfId="7" applyNumberFormat="1" applyFont="1" applyBorder="1" applyAlignment="1">
      <alignment horizontal="right" vertical="center" wrapText="1"/>
    </xf>
    <xf numFmtId="0" fontId="13" fillId="0" borderId="0" xfId="0" applyFont="1" applyFill="1" applyBorder="1"/>
    <xf numFmtId="171" fontId="16" fillId="0" borderId="0" xfId="0" applyNumberFormat="1" applyFont="1" applyBorder="1" applyAlignment="1">
      <alignment horizontal="right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1" fontId="5" fillId="0" borderId="0" xfId="0" applyNumberFormat="1" applyFont="1" applyFill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 wrapText="1"/>
    </xf>
  </cellXfs>
  <cellStyles count="8">
    <cellStyle name="Обычный" xfId="0" builtinId="0"/>
    <cellStyle name="Обычный 2" xfId="2"/>
    <cellStyle name="Обычный 3" xfId="1"/>
    <cellStyle name="Обычный 4" xfId="7"/>
    <cellStyle name="Обычный 47 2" xfId="3"/>
    <cellStyle name="Обычный_Лист2" xfId="5"/>
    <cellStyle name="Финансовый" xfId="4" builtinId="3"/>
    <cellStyle name="Финансовый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"/>
  <sheetViews>
    <sheetView tabSelected="1" topLeftCell="A25" zoomScaleNormal="100" zoomScaleSheetLayoutView="80" workbookViewId="0">
      <selection activeCell="C32" sqref="C32"/>
    </sheetView>
  </sheetViews>
  <sheetFormatPr defaultRowHeight="15" x14ac:dyDescent="0.25"/>
  <cols>
    <col min="1" max="1" width="34.33203125" style="61" customWidth="1"/>
    <col min="2" max="2" width="11.5546875" style="61" customWidth="1"/>
    <col min="3" max="3" width="16.77734375" style="61" bestFit="1" customWidth="1"/>
    <col min="4" max="4" width="16.6640625" style="61" customWidth="1"/>
    <col min="5" max="5" width="17.6640625" style="61" bestFit="1" customWidth="1"/>
    <col min="6" max="6" width="10.33203125" style="61" customWidth="1"/>
    <col min="7" max="7" width="9.109375" style="61"/>
    <col min="8" max="8" width="13.33203125" style="61" bestFit="1" customWidth="1"/>
    <col min="9" max="9" width="9.109375" style="61"/>
    <col min="10" max="10" width="10.109375" style="61" bestFit="1" customWidth="1"/>
    <col min="11" max="16384" width="8.88671875" style="61"/>
  </cols>
  <sheetData>
    <row r="1" spans="1:8" ht="15.6" x14ac:dyDescent="0.3">
      <c r="A1" s="75" t="s">
        <v>76</v>
      </c>
      <c r="B1" s="75"/>
      <c r="C1" s="75"/>
      <c r="D1" s="75"/>
      <c r="E1" s="75"/>
      <c r="F1" s="75"/>
    </row>
    <row r="2" spans="1:8" ht="15.6" x14ac:dyDescent="0.3">
      <c r="A2" s="75" t="s">
        <v>31</v>
      </c>
      <c r="B2" s="75"/>
      <c r="C2" s="75"/>
      <c r="D2" s="75"/>
      <c r="E2" s="75"/>
      <c r="F2" s="75"/>
    </row>
    <row r="3" spans="1:8" ht="15.6" x14ac:dyDescent="0.3">
      <c r="A3" s="75" t="s">
        <v>32</v>
      </c>
      <c r="B3" s="75"/>
      <c r="C3" s="75"/>
      <c r="D3" s="75"/>
      <c r="E3" s="75"/>
      <c r="F3" s="75"/>
    </row>
    <row r="4" spans="1:8" ht="15.6" x14ac:dyDescent="0.3">
      <c r="A4" s="75"/>
      <c r="B4" s="75"/>
      <c r="C4" s="75"/>
      <c r="D4" s="75"/>
      <c r="E4" s="75"/>
      <c r="F4" s="75"/>
    </row>
    <row r="5" spans="1:8" x14ac:dyDescent="0.25">
      <c r="A5" s="76"/>
      <c r="B5" s="76"/>
      <c r="C5" s="76"/>
      <c r="D5" s="76"/>
      <c r="E5" s="76"/>
      <c r="F5" s="76"/>
    </row>
    <row r="6" spans="1:8" ht="20.25" customHeight="1" x14ac:dyDescent="0.25">
      <c r="A6" s="77" t="s">
        <v>33</v>
      </c>
      <c r="B6" s="77" t="s">
        <v>34</v>
      </c>
      <c r="C6" s="77" t="s">
        <v>1</v>
      </c>
      <c r="D6" s="77" t="s">
        <v>2</v>
      </c>
      <c r="E6" s="73" t="s">
        <v>35</v>
      </c>
      <c r="F6" s="74"/>
    </row>
    <row r="7" spans="1:8" ht="20.25" customHeight="1" x14ac:dyDescent="0.25">
      <c r="A7" s="78"/>
      <c r="B7" s="78"/>
      <c r="C7" s="78"/>
      <c r="D7" s="78"/>
      <c r="E7" s="52" t="s">
        <v>3</v>
      </c>
      <c r="F7" s="52" t="s">
        <v>0</v>
      </c>
    </row>
    <row r="8" spans="1:8" ht="39.6" customHeight="1" x14ac:dyDescent="0.25">
      <c r="A8" s="53" t="s">
        <v>36</v>
      </c>
      <c r="B8" s="27" t="s">
        <v>39</v>
      </c>
      <c r="C8" s="28">
        <f>C9*1.33</f>
        <v>19950</v>
      </c>
      <c r="D8" s="29">
        <f>D9*1.33</f>
        <v>6088.1415000000006</v>
      </c>
      <c r="E8" s="28">
        <f>D8-C8</f>
        <v>-13861.858499999998</v>
      </c>
      <c r="F8" s="35">
        <f>D8/C8*100</f>
        <v>30.517000000000007</v>
      </c>
    </row>
    <row r="9" spans="1:8" ht="39.6" customHeight="1" x14ac:dyDescent="0.25">
      <c r="A9" s="54" t="s">
        <v>69</v>
      </c>
      <c r="B9" s="27" t="s">
        <v>39</v>
      </c>
      <c r="C9" s="30">
        <v>15000</v>
      </c>
      <c r="D9" s="105">
        <v>4577.55</v>
      </c>
      <c r="E9" s="30">
        <f>D9-C9</f>
        <v>-10422.450000000001</v>
      </c>
      <c r="F9" s="68">
        <f>D9/C9*100</f>
        <v>30.516999999999999</v>
      </c>
    </row>
    <row r="10" spans="1:8" ht="39.6" customHeight="1" x14ac:dyDescent="0.25">
      <c r="A10" s="53" t="s">
        <v>37</v>
      </c>
      <c r="B10" s="27" t="s">
        <v>39</v>
      </c>
      <c r="C10" s="28">
        <f>C8*0.21</f>
        <v>4189.5</v>
      </c>
      <c r="D10" s="106">
        <v>1632.96</v>
      </c>
      <c r="E10" s="28">
        <f>D10-C10</f>
        <v>-2556.54</v>
      </c>
      <c r="F10" s="35">
        <f>D10/C10*100</f>
        <v>38.977443609022558</v>
      </c>
    </row>
    <row r="11" spans="1:8" ht="39.6" customHeight="1" x14ac:dyDescent="0.25">
      <c r="A11" s="55" t="s">
        <v>38</v>
      </c>
      <c r="B11" s="31" t="s">
        <v>40</v>
      </c>
      <c r="C11" s="28">
        <v>48214286</v>
      </c>
      <c r="D11" s="69">
        <v>12371612.6</v>
      </c>
      <c r="E11" s="28">
        <f>D11-C11</f>
        <v>-35842673.399999999</v>
      </c>
      <c r="F11" s="35">
        <f>D11/C11*100</f>
        <v>25.659640796091015</v>
      </c>
    </row>
    <row r="12" spans="1:8" x14ac:dyDescent="0.25">
      <c r="A12" s="56"/>
      <c r="B12" s="57"/>
      <c r="C12" s="57"/>
      <c r="D12" s="58"/>
      <c r="E12" s="57"/>
      <c r="F12" s="57"/>
    </row>
    <row r="13" spans="1:8" ht="37.5" customHeight="1" x14ac:dyDescent="0.25">
      <c r="A13" s="80" t="s">
        <v>77</v>
      </c>
      <c r="B13" s="80"/>
      <c r="C13" s="80"/>
      <c r="D13" s="80"/>
      <c r="E13" s="80"/>
      <c r="F13" s="80"/>
    </row>
    <row r="14" spans="1:8" ht="15.6" x14ac:dyDescent="0.25">
      <c r="A14" s="63"/>
      <c r="B14" s="63"/>
      <c r="C14" s="107"/>
      <c r="D14" s="108"/>
      <c r="E14" s="63"/>
      <c r="F14" s="63"/>
      <c r="H14" s="62"/>
    </row>
    <row r="15" spans="1:8" ht="15.6" x14ac:dyDescent="0.25">
      <c r="A15" s="63"/>
      <c r="B15" s="63"/>
      <c r="C15" s="109"/>
      <c r="D15" s="108"/>
      <c r="E15" s="63"/>
      <c r="F15" s="63"/>
    </row>
    <row r="16" spans="1:8" x14ac:dyDescent="0.25">
      <c r="A16" s="32"/>
      <c r="B16" s="32"/>
      <c r="C16" s="32"/>
      <c r="D16" s="32"/>
      <c r="E16" s="32"/>
      <c r="F16" s="32"/>
    </row>
    <row r="17" spans="1:8" ht="15.6" x14ac:dyDescent="0.3">
      <c r="A17" s="75" t="s">
        <v>44</v>
      </c>
      <c r="B17" s="75"/>
      <c r="C17" s="75"/>
      <c r="D17" s="75"/>
      <c r="E17" s="75"/>
      <c r="F17" s="75"/>
    </row>
    <row r="18" spans="1:8" x14ac:dyDescent="0.25">
      <c r="A18" s="33"/>
      <c r="B18" s="33"/>
      <c r="C18" s="33"/>
      <c r="D18" s="33"/>
      <c r="E18" s="33"/>
      <c r="F18" s="33"/>
    </row>
    <row r="19" spans="1:8" ht="18.75" customHeight="1" x14ac:dyDescent="0.25">
      <c r="A19" s="77" t="s">
        <v>33</v>
      </c>
      <c r="B19" s="77" t="s">
        <v>34</v>
      </c>
      <c r="C19" s="77" t="s">
        <v>1</v>
      </c>
      <c r="D19" s="77" t="s">
        <v>2</v>
      </c>
      <c r="E19" s="73" t="s">
        <v>35</v>
      </c>
      <c r="F19" s="74"/>
    </row>
    <row r="20" spans="1:8" ht="18.75" customHeight="1" x14ac:dyDescent="0.25">
      <c r="A20" s="78"/>
      <c r="B20" s="78"/>
      <c r="C20" s="78"/>
      <c r="D20" s="78"/>
      <c r="E20" s="52" t="s">
        <v>3</v>
      </c>
      <c r="F20" s="52" t="s">
        <v>0</v>
      </c>
    </row>
    <row r="21" spans="1:8" ht="39" customHeight="1" x14ac:dyDescent="0.25">
      <c r="A21" s="55" t="s">
        <v>41</v>
      </c>
      <c r="B21" s="31" t="s">
        <v>39</v>
      </c>
      <c r="C21" s="28">
        <v>4200</v>
      </c>
      <c r="D21" s="34">
        <v>0</v>
      </c>
      <c r="E21" s="28">
        <f>D21-C21</f>
        <v>-4200</v>
      </c>
      <c r="F21" s="29">
        <f>D21/C21*100</f>
        <v>0</v>
      </c>
    </row>
    <row r="22" spans="1:8" ht="39" customHeight="1" x14ac:dyDescent="0.25">
      <c r="A22" s="55" t="s">
        <v>71</v>
      </c>
      <c r="B22" s="31" t="s">
        <v>39</v>
      </c>
      <c r="C22" s="28">
        <v>0</v>
      </c>
      <c r="D22" s="106">
        <v>1632.96</v>
      </c>
      <c r="E22" s="111">
        <f>D22-C22</f>
        <v>1632.96</v>
      </c>
      <c r="F22" s="29">
        <v>0</v>
      </c>
      <c r="H22" s="110"/>
    </row>
    <row r="23" spans="1:8" ht="39" customHeight="1" x14ac:dyDescent="0.25">
      <c r="A23" s="55" t="s">
        <v>42</v>
      </c>
      <c r="B23" s="31" t="s">
        <v>40</v>
      </c>
      <c r="C23" s="28">
        <f>1800*1400*3</f>
        <v>7560000</v>
      </c>
      <c r="D23" s="28">
        <v>1669896.9</v>
      </c>
      <c r="E23" s="28">
        <f>D23-C23</f>
        <v>-5890103.0999999996</v>
      </c>
      <c r="F23" s="35">
        <f>D23/C23*100</f>
        <v>22.088583333333332</v>
      </c>
      <c r="H23" s="108"/>
    </row>
    <row r="24" spans="1:8" x14ac:dyDescent="0.25">
      <c r="A24" s="33"/>
      <c r="B24" s="33"/>
      <c r="C24" s="112"/>
      <c r="D24" s="112"/>
      <c r="E24" s="112"/>
      <c r="F24" s="112"/>
    </row>
    <row r="25" spans="1:8" ht="40.799999999999997" customHeight="1" x14ac:dyDescent="0.25">
      <c r="A25" s="80" t="s">
        <v>78</v>
      </c>
      <c r="B25" s="80"/>
      <c r="C25" s="80"/>
      <c r="D25" s="80"/>
      <c r="E25" s="80"/>
      <c r="F25" s="80"/>
    </row>
    <row r="26" spans="1:8" ht="15.6" x14ac:dyDescent="0.25">
      <c r="A26" s="81"/>
      <c r="B26" s="81"/>
      <c r="C26" s="81"/>
      <c r="D26" s="81"/>
      <c r="E26" s="81"/>
      <c r="F26" s="81"/>
    </row>
    <row r="27" spans="1:8" ht="15.6" x14ac:dyDescent="0.3">
      <c r="A27" s="75" t="s">
        <v>43</v>
      </c>
      <c r="B27" s="75"/>
      <c r="C27" s="75"/>
      <c r="D27" s="75"/>
      <c r="E27" s="75"/>
      <c r="F27" s="75"/>
    </row>
    <row r="29" spans="1:8" ht="19.2" customHeight="1" x14ac:dyDescent="0.25">
      <c r="A29" s="77" t="s">
        <v>33</v>
      </c>
      <c r="B29" s="77" t="s">
        <v>34</v>
      </c>
      <c r="C29" s="77" t="s">
        <v>1</v>
      </c>
      <c r="D29" s="77" t="s">
        <v>2</v>
      </c>
      <c r="E29" s="73" t="s">
        <v>35</v>
      </c>
      <c r="F29" s="74"/>
    </row>
    <row r="30" spans="1:8" ht="19.2" customHeight="1" x14ac:dyDescent="0.25">
      <c r="A30" s="78"/>
      <c r="B30" s="78"/>
      <c r="C30" s="78"/>
      <c r="D30" s="78"/>
      <c r="E30" s="52" t="s">
        <v>3</v>
      </c>
      <c r="F30" s="52" t="s">
        <v>0</v>
      </c>
    </row>
    <row r="31" spans="1:8" ht="40.200000000000003" customHeight="1" x14ac:dyDescent="0.25">
      <c r="A31" s="53" t="s">
        <v>36</v>
      </c>
      <c r="B31" s="27" t="s">
        <v>39</v>
      </c>
      <c r="C31" s="28">
        <f>C32/200</f>
        <v>50070</v>
      </c>
      <c r="D31" s="28">
        <v>54375.199999999997</v>
      </c>
      <c r="E31" s="28">
        <f>D31-C31</f>
        <v>4305.1999999999971</v>
      </c>
      <c r="F31" s="29">
        <f>D31/C31*100</f>
        <v>108.5983622927901</v>
      </c>
    </row>
    <row r="32" spans="1:8" ht="40.200000000000003" customHeight="1" x14ac:dyDescent="0.25">
      <c r="A32" s="55" t="s">
        <v>38</v>
      </c>
      <c r="B32" s="31" t="s">
        <v>40</v>
      </c>
      <c r="C32" s="28">
        <f>3*3338000</f>
        <v>10014000</v>
      </c>
      <c r="D32" s="28">
        <v>9709865</v>
      </c>
      <c r="E32" s="28">
        <f>D32-C32</f>
        <v>-304135</v>
      </c>
      <c r="F32" s="29">
        <f>D32/C32*100</f>
        <v>96.962901937287796</v>
      </c>
    </row>
    <row r="33" spans="1:6" x14ac:dyDescent="0.25">
      <c r="A33" s="59"/>
      <c r="B33" s="57"/>
      <c r="C33" s="57"/>
      <c r="D33" s="60"/>
      <c r="E33" s="57"/>
      <c r="F33" s="57"/>
    </row>
    <row r="34" spans="1:6" ht="39" customHeight="1" x14ac:dyDescent="0.25">
      <c r="A34" s="80" t="s">
        <v>75</v>
      </c>
      <c r="B34" s="80"/>
      <c r="C34" s="80"/>
      <c r="D34" s="80"/>
      <c r="E34" s="80"/>
      <c r="F34" s="80"/>
    </row>
    <row r="36" spans="1:6" ht="68.400000000000006" customHeight="1" x14ac:dyDescent="0.25">
      <c r="A36" s="79" t="s">
        <v>72</v>
      </c>
      <c r="B36" s="79"/>
      <c r="C36" s="79"/>
      <c r="D36" s="79"/>
      <c r="E36" s="79"/>
      <c r="F36" s="79"/>
    </row>
  </sheetData>
  <mergeCells count="27">
    <mergeCell ref="A36:F36"/>
    <mergeCell ref="A13:F13"/>
    <mergeCell ref="A17:F17"/>
    <mergeCell ref="E19:F19"/>
    <mergeCell ref="A25:F25"/>
    <mergeCell ref="A26:F26"/>
    <mergeCell ref="A19:A20"/>
    <mergeCell ref="B19:B20"/>
    <mergeCell ref="C19:C20"/>
    <mergeCell ref="D19:D20"/>
    <mergeCell ref="A34:F34"/>
    <mergeCell ref="A27:F27"/>
    <mergeCell ref="A29:A30"/>
    <mergeCell ref="B29:B30"/>
    <mergeCell ref="C29:C30"/>
    <mergeCell ref="D29:D30"/>
    <mergeCell ref="E29:F29"/>
    <mergeCell ref="E6:F6"/>
    <mergeCell ref="A1:F1"/>
    <mergeCell ref="A3:F3"/>
    <mergeCell ref="A4:F4"/>
    <mergeCell ref="A5:F5"/>
    <mergeCell ref="A2:F2"/>
    <mergeCell ref="A6:A7"/>
    <mergeCell ref="B6:B7"/>
    <mergeCell ref="C6:C7"/>
    <mergeCell ref="D6:D7"/>
  </mergeCells>
  <pageMargins left="0.70866141732283472" right="0.70866141732283472" top="0.39370078740157483" bottom="0.19685039370078741" header="0.31496062992125984" footer="0.31496062992125984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0"/>
  <sheetViews>
    <sheetView zoomScaleNormal="100" zoomScaleSheetLayoutView="83" workbookViewId="0">
      <selection activeCell="A19" sqref="A19:G19"/>
    </sheetView>
  </sheetViews>
  <sheetFormatPr defaultColWidth="9.109375" defaultRowHeight="13.8" x14ac:dyDescent="0.25"/>
  <cols>
    <col min="1" max="1" width="38.33203125" style="1" customWidth="1"/>
    <col min="2" max="3" width="14.5546875" style="1" customWidth="1"/>
    <col min="4" max="4" width="14.6640625" style="1" customWidth="1"/>
    <col min="5" max="5" width="14.5546875" style="1" customWidth="1"/>
    <col min="6" max="6" width="12.5546875" style="1" bestFit="1" customWidth="1"/>
    <col min="7" max="7" width="9.88671875" style="1" bestFit="1" customWidth="1"/>
    <col min="8" max="10" width="19.6640625" style="1" customWidth="1"/>
    <col min="11" max="12" width="28.44140625" style="1" customWidth="1"/>
    <col min="13" max="16384" width="9.109375" style="1"/>
  </cols>
  <sheetData>
    <row r="1" spans="1:9" x14ac:dyDescent="0.25">
      <c r="A1" s="82" t="s">
        <v>4</v>
      </c>
      <c r="B1" s="82"/>
      <c r="C1" s="82"/>
      <c r="D1" s="82"/>
      <c r="E1" s="82"/>
      <c r="F1" s="82"/>
      <c r="G1" s="82"/>
    </row>
    <row r="2" spans="1:9" x14ac:dyDescent="0.25">
      <c r="A2" s="82" t="s">
        <v>5</v>
      </c>
      <c r="B2" s="82"/>
      <c r="C2" s="82"/>
      <c r="D2" s="82"/>
      <c r="E2" s="82"/>
      <c r="F2" s="82"/>
      <c r="G2" s="82"/>
    </row>
    <row r="4" spans="1:9" ht="22.5" customHeight="1" x14ac:dyDescent="0.25">
      <c r="A4" s="83" t="s">
        <v>6</v>
      </c>
      <c r="B4" s="85" t="s">
        <v>59</v>
      </c>
      <c r="C4" s="85"/>
      <c r="D4" s="86" t="s">
        <v>2</v>
      </c>
      <c r="E4" s="87"/>
      <c r="F4" s="88" t="s">
        <v>35</v>
      </c>
      <c r="G4" s="88"/>
    </row>
    <row r="5" spans="1:9" ht="27.6" x14ac:dyDescent="0.25">
      <c r="A5" s="84"/>
      <c r="B5" s="2" t="s">
        <v>29</v>
      </c>
      <c r="C5" s="2" t="s">
        <v>7</v>
      </c>
      <c r="D5" s="2" t="s">
        <v>29</v>
      </c>
      <c r="E5" s="2" t="s">
        <v>7</v>
      </c>
      <c r="F5" s="88"/>
      <c r="G5" s="88"/>
    </row>
    <row r="6" spans="1:9" ht="25.8" customHeight="1" x14ac:dyDescent="0.25">
      <c r="A6" s="3" t="s">
        <v>60</v>
      </c>
      <c r="B6" s="98">
        <v>15000</v>
      </c>
      <c r="C6" s="99"/>
      <c r="D6" s="98">
        <v>4577.55</v>
      </c>
      <c r="E6" s="99"/>
      <c r="F6" s="47" t="s">
        <v>25</v>
      </c>
      <c r="G6" s="2" t="s">
        <v>0</v>
      </c>
      <c r="H6" s="26"/>
    </row>
    <row r="7" spans="1:9" ht="23.25" customHeight="1" x14ac:dyDescent="0.25">
      <c r="A7" s="4" t="s">
        <v>24</v>
      </c>
      <c r="B7" s="6">
        <v>27232142.857142854</v>
      </c>
      <c r="C7" s="6">
        <v>2723214.2857142854</v>
      </c>
      <c r="D7" s="6">
        <v>14151694</v>
      </c>
      <c r="E7" s="6">
        <v>2872681</v>
      </c>
      <c r="F7" s="6">
        <f>E7-C7</f>
        <v>149466.71428571455</v>
      </c>
      <c r="G7" s="7">
        <f>E7/C7*100</f>
        <v>105.48861377049181</v>
      </c>
      <c r="H7" s="24"/>
    </row>
    <row r="8" spans="1:9" ht="23.25" customHeight="1" x14ac:dyDescent="0.25">
      <c r="A8" s="3" t="s">
        <v>61</v>
      </c>
      <c r="B8" s="6">
        <v>489800</v>
      </c>
      <c r="C8" s="6">
        <v>48980</v>
      </c>
      <c r="D8" s="6">
        <v>41122.324340986001</v>
      </c>
      <c r="E8" s="6">
        <f>D8/$D$6*1000</f>
        <v>8983.4790097292207</v>
      </c>
      <c r="F8" s="6">
        <f t="shared" ref="F8:F16" si="0">E8-C8</f>
        <v>-39996.520990270779</v>
      </c>
      <c r="G8" s="7">
        <f t="shared" ref="G8:G15" si="1">E8/C8*100</f>
        <v>18.341116802223805</v>
      </c>
      <c r="H8" s="24"/>
    </row>
    <row r="9" spans="1:9" ht="34.5" customHeight="1" x14ac:dyDescent="0.25">
      <c r="A9" s="3" t="s">
        <v>62</v>
      </c>
      <c r="B9" s="6">
        <v>0</v>
      </c>
      <c r="C9" s="6">
        <v>0</v>
      </c>
      <c r="D9" s="6">
        <v>0</v>
      </c>
      <c r="E9" s="6">
        <f t="shared" ref="E9:E16" si="2">D9/$D$6*1000</f>
        <v>0</v>
      </c>
      <c r="F9" s="6">
        <f t="shared" si="0"/>
        <v>0</v>
      </c>
      <c r="G9" s="6">
        <v>0</v>
      </c>
      <c r="H9" s="50"/>
      <c r="I9" s="49"/>
    </row>
    <row r="10" spans="1:9" ht="23.25" customHeight="1" x14ac:dyDescent="0.25">
      <c r="A10" s="3" t="s">
        <v>63</v>
      </c>
      <c r="B10" s="6">
        <v>22430</v>
      </c>
      <c r="C10" s="6">
        <v>2243</v>
      </c>
      <c r="D10" s="6">
        <v>20006.3</v>
      </c>
      <c r="E10" s="6">
        <f t="shared" si="2"/>
        <v>4370.5257179058663</v>
      </c>
      <c r="F10" s="6">
        <f t="shared" si="0"/>
        <v>2127.5257179058663</v>
      </c>
      <c r="G10" s="7">
        <f>E10/C10*100</f>
        <v>194.85179304083221</v>
      </c>
      <c r="H10" s="50"/>
      <c r="I10" s="49"/>
    </row>
    <row r="11" spans="1:9" ht="23.25" customHeight="1" x14ac:dyDescent="0.25">
      <c r="A11" s="3" t="s">
        <v>8</v>
      </c>
      <c r="B11" s="6">
        <v>855000</v>
      </c>
      <c r="C11" s="6">
        <v>85500</v>
      </c>
      <c r="D11" s="6">
        <v>408054.8</v>
      </c>
      <c r="E11" s="6">
        <f>D11/$D$6*1000</f>
        <v>89142.619960459182</v>
      </c>
      <c r="F11" s="6">
        <f t="shared" si="0"/>
        <v>3642.619960459182</v>
      </c>
      <c r="G11" s="7">
        <f t="shared" si="1"/>
        <v>104.26037422275927</v>
      </c>
      <c r="H11" s="50"/>
      <c r="I11" s="49"/>
    </row>
    <row r="12" spans="1:9" ht="23.25" customHeight="1" x14ac:dyDescent="0.25">
      <c r="A12" s="3" t="s">
        <v>9</v>
      </c>
      <c r="B12" s="6">
        <v>91000</v>
      </c>
      <c r="C12" s="6">
        <v>9100</v>
      </c>
      <c r="D12" s="6">
        <v>51834.400000000001</v>
      </c>
      <c r="E12" s="6">
        <f t="shared" si="2"/>
        <v>11323.611975838605</v>
      </c>
      <c r="F12" s="6">
        <f t="shared" si="0"/>
        <v>2223.6119758386048</v>
      </c>
      <c r="G12" s="7">
        <f t="shared" si="1"/>
        <v>124.43529643778686</v>
      </c>
      <c r="H12" s="24"/>
    </row>
    <row r="13" spans="1:9" ht="23.25" customHeight="1" x14ac:dyDescent="0.25">
      <c r="A13" s="8" t="s">
        <v>64</v>
      </c>
      <c r="B13" s="6">
        <v>769510</v>
      </c>
      <c r="C13" s="6">
        <v>76951</v>
      </c>
      <c r="D13" s="6">
        <v>361666.5</v>
      </c>
      <c r="E13" s="6">
        <f>D13/$D$6*1000</f>
        <v>79008.749221745253</v>
      </c>
      <c r="F13" s="6">
        <f t="shared" si="0"/>
        <v>2057.7492217452527</v>
      </c>
      <c r="G13" s="7">
        <f t="shared" si="1"/>
        <v>102.674103288775</v>
      </c>
      <c r="H13" s="24"/>
    </row>
    <row r="14" spans="1:9" ht="23.25" customHeight="1" x14ac:dyDescent="0.25">
      <c r="A14" s="3" t="s">
        <v>48</v>
      </c>
      <c r="B14" s="6">
        <v>92341.199999999983</v>
      </c>
      <c r="C14" s="6">
        <v>9234.119999999999</v>
      </c>
      <c r="D14" s="6">
        <v>19317.229663336188</v>
      </c>
      <c r="E14" s="6">
        <f t="shared" si="2"/>
        <v>4219.9931542716495</v>
      </c>
      <c r="F14" s="6">
        <f t="shared" si="0"/>
        <v>-5014.1268457283495</v>
      </c>
      <c r="G14" s="7">
        <f t="shared" si="1"/>
        <v>45.700003403374119</v>
      </c>
      <c r="H14" s="24"/>
    </row>
    <row r="15" spans="1:9" ht="23.4" customHeight="1" x14ac:dyDescent="0.25">
      <c r="A15" s="3" t="s">
        <v>10</v>
      </c>
      <c r="B15" s="6">
        <v>135080</v>
      </c>
      <c r="C15" s="6">
        <v>13508</v>
      </c>
      <c r="D15" s="6">
        <v>121117.230691089</v>
      </c>
      <c r="E15" s="6">
        <f>D15/$D$6*1000</f>
        <v>26458.964007184848</v>
      </c>
      <c r="F15" s="6">
        <f t="shared" si="0"/>
        <v>12950.964007184848</v>
      </c>
      <c r="G15" s="7">
        <f t="shared" si="1"/>
        <v>195.87625116364265</v>
      </c>
      <c r="H15" s="24"/>
    </row>
    <row r="16" spans="1:9" ht="23.25" customHeight="1" x14ac:dyDescent="0.25">
      <c r="A16" s="9" t="s">
        <v>28</v>
      </c>
      <c r="B16" s="6">
        <v>272321.42857142852</v>
      </c>
      <c r="C16" s="6">
        <v>27232.142857142855</v>
      </c>
      <c r="D16" s="113">
        <v>223975.66446356699</v>
      </c>
      <c r="E16" s="6">
        <f t="shared" si="2"/>
        <v>48929.157401572236</v>
      </c>
      <c r="F16" s="6">
        <f t="shared" si="0"/>
        <v>21697.014544429381</v>
      </c>
      <c r="G16" s="7">
        <f>E16/C16*100</f>
        <v>179.67428291724886</v>
      </c>
      <c r="H16" s="24"/>
    </row>
    <row r="17" spans="1:13" ht="21" customHeight="1" x14ac:dyDescent="0.25">
      <c r="A17" s="10" t="s">
        <v>65</v>
      </c>
      <c r="B17" s="114">
        <v>29959625.485714283</v>
      </c>
      <c r="C17" s="114">
        <v>2995962.5485714283</v>
      </c>
      <c r="D17" s="114">
        <f>SUM(D7:D16)</f>
        <v>15398788.44915898</v>
      </c>
      <c r="E17" s="114">
        <f>SUM(E7:E16)</f>
        <v>3145118.1004487071</v>
      </c>
      <c r="F17" s="114">
        <f>SUM(F7:F16)</f>
        <v>149155.55187727857</v>
      </c>
      <c r="G17" s="19">
        <f>E17/C17*100</f>
        <v>104.97855194980328</v>
      </c>
      <c r="H17" s="25"/>
    </row>
    <row r="18" spans="1:13" s="13" customFormat="1" x14ac:dyDescent="0.25">
      <c r="A18" s="12"/>
      <c r="B18" s="14"/>
      <c r="C18" s="14"/>
    </row>
    <row r="19" spans="1:13" ht="67.5" customHeight="1" x14ac:dyDescent="0.25">
      <c r="A19" s="89" t="s">
        <v>79</v>
      </c>
      <c r="B19" s="89"/>
      <c r="C19" s="89"/>
      <c r="D19" s="89"/>
      <c r="E19" s="89"/>
      <c r="F19" s="89"/>
      <c r="G19" s="89"/>
      <c r="H19" s="89"/>
      <c r="I19" s="89"/>
      <c r="J19" s="89"/>
      <c r="K19" s="89"/>
      <c r="L19" s="89"/>
      <c r="M19" s="89"/>
    </row>
    <row r="20" spans="1:13" x14ac:dyDescent="0.25">
      <c r="A20" s="96"/>
      <c r="B20" s="96"/>
      <c r="C20" s="96"/>
      <c r="D20" s="96"/>
      <c r="E20" s="96"/>
      <c r="F20" s="96"/>
      <c r="G20" s="96"/>
    </row>
    <row r="21" spans="1:13" x14ac:dyDescent="0.25">
      <c r="A21" s="37"/>
      <c r="B21" s="37"/>
      <c r="C21" s="37"/>
      <c r="D21" s="37"/>
      <c r="E21" s="37"/>
      <c r="F21" s="37"/>
      <c r="G21" s="37"/>
    </row>
    <row r="22" spans="1:13" x14ac:dyDescent="0.25">
      <c r="E22" s="97"/>
      <c r="F22" s="97"/>
      <c r="G22" s="97"/>
    </row>
    <row r="23" spans="1:13" x14ac:dyDescent="0.25">
      <c r="A23" s="82" t="s">
        <v>66</v>
      </c>
      <c r="B23" s="82"/>
      <c r="C23" s="82"/>
      <c r="D23" s="82"/>
      <c r="E23" s="82"/>
      <c r="F23" s="82"/>
      <c r="G23" s="82"/>
    </row>
    <row r="24" spans="1:13" x14ac:dyDescent="0.25">
      <c r="A24" s="82" t="s">
        <v>67</v>
      </c>
      <c r="B24" s="82"/>
      <c r="C24" s="82"/>
      <c r="D24" s="82"/>
      <c r="E24" s="82"/>
      <c r="F24" s="82"/>
      <c r="G24" s="82"/>
    </row>
    <row r="26" spans="1:13" ht="17.25" customHeight="1" x14ac:dyDescent="0.25">
      <c r="A26" s="83" t="s">
        <v>6</v>
      </c>
      <c r="B26" s="85" t="s">
        <v>59</v>
      </c>
      <c r="C26" s="85"/>
      <c r="D26" s="86" t="s">
        <v>2</v>
      </c>
      <c r="E26" s="87"/>
      <c r="F26" s="90" t="s">
        <v>35</v>
      </c>
      <c r="G26" s="91"/>
    </row>
    <row r="27" spans="1:13" ht="27.6" x14ac:dyDescent="0.25">
      <c r="A27" s="84"/>
      <c r="B27" s="2" t="s">
        <v>26</v>
      </c>
      <c r="C27" s="2" t="s">
        <v>7</v>
      </c>
      <c r="D27" s="2" t="s">
        <v>26</v>
      </c>
      <c r="E27" s="2" t="s">
        <v>7</v>
      </c>
      <c r="F27" s="92"/>
      <c r="G27" s="93"/>
    </row>
    <row r="28" spans="1:13" ht="33.75" customHeight="1" x14ac:dyDescent="0.25">
      <c r="A28" s="3" t="s">
        <v>60</v>
      </c>
      <c r="B28" s="94">
        <v>4200</v>
      </c>
      <c r="C28" s="95"/>
      <c r="D28" s="94">
        <v>1632.96</v>
      </c>
      <c r="E28" s="95"/>
      <c r="F28" s="67" t="s">
        <v>3</v>
      </c>
      <c r="G28" s="67" t="s">
        <v>0</v>
      </c>
    </row>
    <row r="29" spans="1:13" ht="21" customHeight="1" x14ac:dyDescent="0.25">
      <c r="A29" s="8" t="s">
        <v>11</v>
      </c>
      <c r="B29" s="15">
        <f>2800*C29/1000</f>
        <v>20146</v>
      </c>
      <c r="C29" s="16">
        <v>7195</v>
      </c>
      <c r="D29" s="15">
        <v>71195</v>
      </c>
      <c r="E29" s="16">
        <v>16112</v>
      </c>
      <c r="F29" s="6">
        <f>E29-C29</f>
        <v>8917</v>
      </c>
      <c r="G29" s="7">
        <f t="shared" ref="G29:G34" si="3">E29/C29*100</f>
        <v>223.93328700486447</v>
      </c>
    </row>
    <row r="30" spans="1:13" ht="21" customHeight="1" x14ac:dyDescent="0.25">
      <c r="A30" s="8" t="s">
        <v>12</v>
      </c>
      <c r="B30" s="15">
        <f>2800*C30/1000</f>
        <v>9707.6</v>
      </c>
      <c r="C30" s="16">
        <v>3467</v>
      </c>
      <c r="D30" s="15">
        <v>48444</v>
      </c>
      <c r="E30" s="16">
        <v>10898</v>
      </c>
      <c r="F30" s="6">
        <f>E30-C30</f>
        <v>7431</v>
      </c>
      <c r="G30" s="7">
        <f t="shared" si="3"/>
        <v>314.33516008076145</v>
      </c>
    </row>
    <row r="31" spans="1:13" ht="21" customHeight="1" x14ac:dyDescent="0.25">
      <c r="A31" s="8" t="s">
        <v>64</v>
      </c>
      <c r="B31" s="15">
        <f>2800*C31/1000</f>
        <v>170730</v>
      </c>
      <c r="C31" s="16">
        <v>60975</v>
      </c>
      <c r="D31" s="5">
        <v>228315</v>
      </c>
      <c r="E31" s="16">
        <v>63662</v>
      </c>
      <c r="F31" s="6">
        <f>E31-C31</f>
        <v>2687</v>
      </c>
      <c r="G31" s="7">
        <f t="shared" si="3"/>
        <v>104.40672406724067</v>
      </c>
      <c r="H31" s="38"/>
    </row>
    <row r="32" spans="1:13" ht="21" customHeight="1" x14ac:dyDescent="0.25">
      <c r="A32" s="8" t="s">
        <v>48</v>
      </c>
      <c r="B32" s="15">
        <f>2800*C32/1000</f>
        <v>20325.2</v>
      </c>
      <c r="C32" s="16">
        <v>7259</v>
      </c>
      <c r="D32" s="5">
        <v>27398</v>
      </c>
      <c r="E32" s="16">
        <f>E31*0.12</f>
        <v>7639.44</v>
      </c>
      <c r="F32" s="6">
        <f>E32-C32</f>
        <v>380.4399999999996</v>
      </c>
      <c r="G32" s="7">
        <f t="shared" si="3"/>
        <v>105.24094227855076</v>
      </c>
      <c r="H32" s="38"/>
    </row>
    <row r="33" spans="1:8" ht="21" customHeight="1" x14ac:dyDescent="0.25">
      <c r="A33" s="8" t="s">
        <v>51</v>
      </c>
      <c r="B33" s="15">
        <f>2800*C33/1000</f>
        <v>9545.2000000000007</v>
      </c>
      <c r="C33" s="16">
        <v>3409</v>
      </c>
      <c r="D33" s="15">
        <v>62344</v>
      </c>
      <c r="E33" s="16">
        <v>35002</v>
      </c>
      <c r="F33" s="6">
        <f>E33-C33</f>
        <v>31593</v>
      </c>
      <c r="G33" s="7">
        <f t="shared" si="3"/>
        <v>1026.7527134056909</v>
      </c>
      <c r="H33" s="51"/>
    </row>
    <row r="34" spans="1:8" x14ac:dyDescent="0.25">
      <c r="A34" s="17" t="s">
        <v>68</v>
      </c>
      <c r="B34" s="18">
        <f>SUM(B29:B33)</f>
        <v>230454.00000000003</v>
      </c>
      <c r="C34" s="18">
        <f>SUM(C29:C33)</f>
        <v>82305</v>
      </c>
      <c r="D34" s="18">
        <f>SUM(D29:D33)</f>
        <v>437696</v>
      </c>
      <c r="E34" s="18">
        <f>SUM(E29:E33)</f>
        <v>133313.44</v>
      </c>
      <c r="F34" s="18">
        <f>SUM(F29:F33)</f>
        <v>51008.44</v>
      </c>
      <c r="G34" s="19">
        <f t="shared" si="3"/>
        <v>161.97489824433512</v>
      </c>
      <c r="H34" s="70"/>
    </row>
    <row r="35" spans="1:8" ht="62.25" customHeight="1" x14ac:dyDescent="0.25">
      <c r="A35" s="89" t="s">
        <v>74</v>
      </c>
      <c r="B35" s="89"/>
      <c r="C35" s="89"/>
      <c r="D35" s="89"/>
      <c r="E35" s="89"/>
      <c r="F35" s="89"/>
      <c r="G35" s="89"/>
      <c r="H35" s="39"/>
    </row>
    <row r="36" spans="1:8" x14ac:dyDescent="0.25">
      <c r="A36" s="44"/>
      <c r="B36" s="44"/>
      <c r="C36" s="44"/>
      <c r="D36" s="44"/>
      <c r="E36" s="44"/>
      <c r="F36" s="44"/>
      <c r="G36" s="44"/>
    </row>
    <row r="40" spans="1:8" x14ac:dyDescent="0.25">
      <c r="D40" s="49"/>
      <c r="E40" s="49"/>
    </row>
  </sheetData>
  <mergeCells count="21">
    <mergeCell ref="B6:C6"/>
    <mergeCell ref="D6:E6"/>
    <mergeCell ref="A19:G19"/>
    <mergeCell ref="A35:G35"/>
    <mergeCell ref="A26:A27"/>
    <mergeCell ref="H19:M19"/>
    <mergeCell ref="B26:C26"/>
    <mergeCell ref="D26:E26"/>
    <mergeCell ref="F26:G27"/>
    <mergeCell ref="B28:C28"/>
    <mergeCell ref="D28:E28"/>
    <mergeCell ref="A24:G24"/>
    <mergeCell ref="A20:G20"/>
    <mergeCell ref="E22:G22"/>
    <mergeCell ref="A23:G23"/>
    <mergeCell ref="A1:G1"/>
    <mergeCell ref="A2:G2"/>
    <mergeCell ref="A4:A5"/>
    <mergeCell ref="B4:C4"/>
    <mergeCell ref="D4:E4"/>
    <mergeCell ref="F4:G5"/>
  </mergeCells>
  <pageMargins left="0.19685039370078741" right="0.19685039370078741" top="0.31496062992125984" bottom="0.19685039370078741" header="0.31496062992125984" footer="0.31496062992125984"/>
  <pageSetup paperSize="9" scale="8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9"/>
  <sheetViews>
    <sheetView topLeftCell="A22" zoomScaleNormal="100" zoomScaleSheetLayoutView="100" workbookViewId="0">
      <selection activeCell="B24" sqref="B24"/>
    </sheetView>
  </sheetViews>
  <sheetFormatPr defaultColWidth="9.109375" defaultRowHeight="13.8" x14ac:dyDescent="0.25"/>
  <cols>
    <col min="1" max="1" width="56.21875" style="1" customWidth="1"/>
    <col min="2" max="2" width="13.109375" style="1" customWidth="1"/>
    <col min="3" max="3" width="11.109375" style="1" customWidth="1"/>
    <col min="4" max="4" width="11.6640625" style="1" bestFit="1" customWidth="1"/>
    <col min="5" max="5" width="10.5546875" style="1" customWidth="1"/>
    <col min="6" max="6" width="9.88671875" style="1" bestFit="1" customWidth="1"/>
    <col min="7" max="16384" width="9.109375" style="1"/>
  </cols>
  <sheetData>
    <row r="1" spans="1:5" x14ac:dyDescent="0.25">
      <c r="A1" s="100" t="s">
        <v>46</v>
      </c>
      <c r="B1" s="100"/>
      <c r="C1" s="100"/>
      <c r="D1" s="100"/>
      <c r="E1" s="100"/>
    </row>
    <row r="2" spans="1:5" x14ac:dyDescent="0.25">
      <c r="B2" s="36"/>
      <c r="C2" s="36"/>
      <c r="D2" s="36"/>
      <c r="E2" s="36"/>
    </row>
    <row r="3" spans="1:5" ht="18.600000000000001" customHeight="1" x14ac:dyDescent="0.25">
      <c r="A3" s="83" t="s">
        <v>6</v>
      </c>
      <c r="B3" s="88" t="s">
        <v>13</v>
      </c>
      <c r="C3" s="83" t="s">
        <v>2</v>
      </c>
      <c r="D3" s="102" t="s">
        <v>35</v>
      </c>
      <c r="E3" s="103"/>
    </row>
    <row r="4" spans="1:5" ht="18.600000000000001" customHeight="1" x14ac:dyDescent="0.25">
      <c r="A4" s="84"/>
      <c r="B4" s="88"/>
      <c r="C4" s="101"/>
      <c r="D4" s="40" t="s">
        <v>3</v>
      </c>
      <c r="E4" s="40" t="s">
        <v>0</v>
      </c>
    </row>
    <row r="5" spans="1:5" ht="21.6" customHeight="1" x14ac:dyDescent="0.25">
      <c r="A5" s="23" t="s">
        <v>45</v>
      </c>
      <c r="B5" s="15">
        <v>18750</v>
      </c>
      <c r="C5" s="15">
        <v>0</v>
      </c>
      <c r="D5" s="15">
        <f>C5-B5</f>
        <v>-18750</v>
      </c>
      <c r="E5" s="15">
        <f>C5/B5*100</f>
        <v>0</v>
      </c>
    </row>
    <row r="6" spans="1:5" ht="21.6" customHeight="1" x14ac:dyDescent="0.25">
      <c r="A6" s="8" t="s">
        <v>47</v>
      </c>
      <c r="B6" s="15">
        <v>1407270</v>
      </c>
      <c r="C6" s="15">
        <v>1866830.12</v>
      </c>
      <c r="D6" s="15">
        <f t="shared" ref="D6:D11" si="0">C6-B6</f>
        <v>459560.12000000011</v>
      </c>
      <c r="E6" s="15">
        <f t="shared" ref="E6:E11" si="1">C6/B6*100</f>
        <v>132.65614416565407</v>
      </c>
    </row>
    <row r="7" spans="1:5" ht="21.6" customHeight="1" x14ac:dyDescent="0.25">
      <c r="A7" s="21" t="s">
        <v>48</v>
      </c>
      <c r="B7" s="15">
        <v>168870</v>
      </c>
      <c r="C7" s="15">
        <v>218937.3</v>
      </c>
      <c r="D7" s="15">
        <f t="shared" si="0"/>
        <v>50067.299999999988</v>
      </c>
      <c r="E7" s="15">
        <f t="shared" si="1"/>
        <v>129.64842778468645</v>
      </c>
    </row>
    <row r="8" spans="1:5" ht="21.6" customHeight="1" x14ac:dyDescent="0.25">
      <c r="A8" s="21" t="s">
        <v>30</v>
      </c>
      <c r="B8" s="15">
        <v>17727</v>
      </c>
      <c r="C8" s="15">
        <v>21559.5</v>
      </c>
      <c r="D8" s="15">
        <f t="shared" si="0"/>
        <v>3832.5</v>
      </c>
      <c r="E8" s="15">
        <f t="shared" si="1"/>
        <v>121.61956337789812</v>
      </c>
    </row>
    <row r="9" spans="1:5" ht="21.6" customHeight="1" x14ac:dyDescent="0.25">
      <c r="A9" s="21" t="s">
        <v>49</v>
      </c>
      <c r="B9" s="15">
        <v>25552</v>
      </c>
      <c r="C9" s="72">
        <v>26706</v>
      </c>
      <c r="D9" s="15">
        <f t="shared" si="0"/>
        <v>1154</v>
      </c>
      <c r="E9" s="15">
        <f t="shared" si="1"/>
        <v>104.51628052598623</v>
      </c>
    </row>
    <row r="10" spans="1:5" ht="21.6" customHeight="1" x14ac:dyDescent="0.25">
      <c r="A10" s="21" t="s">
        <v>50</v>
      </c>
      <c r="B10" s="15">
        <v>15060</v>
      </c>
      <c r="C10" s="15">
        <v>66182.7</v>
      </c>
      <c r="D10" s="15">
        <f t="shared" si="0"/>
        <v>51122.7</v>
      </c>
      <c r="E10" s="15">
        <f t="shared" si="1"/>
        <v>439.4601593625498</v>
      </c>
    </row>
    <row r="11" spans="1:5" ht="21.6" customHeight="1" x14ac:dyDescent="0.25">
      <c r="A11" s="21" t="s">
        <v>51</v>
      </c>
      <c r="B11" s="15">
        <v>28095</v>
      </c>
      <c r="C11" s="15">
        <v>2300</v>
      </c>
      <c r="D11" s="15">
        <f t="shared" si="0"/>
        <v>-25795</v>
      </c>
      <c r="E11" s="15">
        <f t="shared" si="1"/>
        <v>8.1865100551699577</v>
      </c>
    </row>
    <row r="12" spans="1:5" ht="21.6" customHeight="1" x14ac:dyDescent="0.25">
      <c r="A12" s="17" t="s">
        <v>52</v>
      </c>
      <c r="B12" s="18">
        <f>SUM(B5:B11)</f>
        <v>1681324</v>
      </c>
      <c r="C12" s="18">
        <f>SUM(C5:C11)</f>
        <v>2202515.62</v>
      </c>
      <c r="D12" s="18">
        <f>SUM(D5:D11)</f>
        <v>521191.62000000011</v>
      </c>
      <c r="E12" s="18">
        <f>C12/B12*100</f>
        <v>130.99888064406383</v>
      </c>
    </row>
    <row r="13" spans="1:5" ht="14.25" customHeight="1" x14ac:dyDescent="0.25">
      <c r="B13" s="41"/>
      <c r="C13" s="42"/>
      <c r="D13" s="41"/>
      <c r="E13" s="43"/>
    </row>
    <row r="14" spans="1:5" x14ac:dyDescent="0.25">
      <c r="A14" s="89" t="s">
        <v>70</v>
      </c>
      <c r="B14" s="89"/>
      <c r="C14" s="89"/>
      <c r="D14" s="89"/>
      <c r="E14" s="89"/>
    </row>
    <row r="15" spans="1:5" x14ac:dyDescent="0.25">
      <c r="A15" s="44"/>
      <c r="B15" s="45"/>
      <c r="C15" s="46"/>
      <c r="D15" s="44"/>
      <c r="E15" s="44"/>
    </row>
    <row r="16" spans="1:5" x14ac:dyDescent="0.25">
      <c r="A16" s="44"/>
      <c r="B16" s="44"/>
      <c r="C16" s="44"/>
      <c r="D16" s="44"/>
      <c r="E16" s="44"/>
    </row>
    <row r="17" spans="1:5" x14ac:dyDescent="0.25">
      <c r="A17" s="44"/>
      <c r="B17" s="44"/>
      <c r="C17" s="44"/>
      <c r="D17" s="44"/>
      <c r="E17" s="44"/>
    </row>
    <row r="18" spans="1:5" x14ac:dyDescent="0.25">
      <c r="A18" s="44"/>
      <c r="B18" s="44"/>
      <c r="C18" s="44"/>
      <c r="D18" s="44"/>
      <c r="E18" s="44"/>
    </row>
    <row r="19" spans="1:5" x14ac:dyDescent="0.25">
      <c r="A19" s="82" t="s">
        <v>53</v>
      </c>
      <c r="B19" s="82"/>
      <c r="C19" s="82"/>
      <c r="D19" s="82"/>
      <c r="E19" s="82"/>
    </row>
    <row r="21" spans="1:5" ht="18" customHeight="1" x14ac:dyDescent="0.25">
      <c r="A21" s="88" t="s">
        <v>14</v>
      </c>
      <c r="B21" s="88" t="s">
        <v>13</v>
      </c>
      <c r="C21" s="88" t="s">
        <v>2</v>
      </c>
      <c r="D21" s="88" t="s">
        <v>35</v>
      </c>
      <c r="E21" s="88"/>
    </row>
    <row r="22" spans="1:5" ht="18" customHeight="1" x14ac:dyDescent="0.25">
      <c r="A22" s="88"/>
      <c r="B22" s="88"/>
      <c r="C22" s="88"/>
      <c r="D22" s="40" t="s">
        <v>3</v>
      </c>
      <c r="E22" s="40" t="s">
        <v>0</v>
      </c>
    </row>
    <row r="23" spans="1:5" ht="21.6" customHeight="1" x14ac:dyDescent="0.25">
      <c r="A23" s="21" t="s">
        <v>27</v>
      </c>
      <c r="B23" s="47">
        <v>80780000</v>
      </c>
      <c r="C23" s="47">
        <v>60217520</v>
      </c>
      <c r="D23" s="15">
        <f>C23-B23</f>
        <v>-20562480</v>
      </c>
      <c r="E23" s="15">
        <f>C23/B23*100</f>
        <v>74.545085417182463</v>
      </c>
    </row>
    <row r="24" spans="1:5" ht="21.6" customHeight="1" x14ac:dyDescent="0.25">
      <c r="A24" s="21" t="s">
        <v>54</v>
      </c>
      <c r="B24" s="47">
        <v>80317054</v>
      </c>
      <c r="C24" s="47">
        <v>57006509</v>
      </c>
      <c r="D24" s="15">
        <f>C24-B24</f>
        <v>-23310545</v>
      </c>
      <c r="E24" s="15">
        <f>C24/B24*100</f>
        <v>70.976842601821517</v>
      </c>
    </row>
    <row r="25" spans="1:5" ht="21.6" customHeight="1" x14ac:dyDescent="0.25">
      <c r="A25" s="21" t="s">
        <v>15</v>
      </c>
      <c r="B25" s="67">
        <f>B23-B24</f>
        <v>462946</v>
      </c>
      <c r="C25" s="67">
        <f>C23-C24</f>
        <v>3211011</v>
      </c>
      <c r="D25" s="18">
        <f>C25-B25</f>
        <v>2748065</v>
      </c>
      <c r="E25" s="18">
        <f>C25/B25*100</f>
        <v>693.60378964285246</v>
      </c>
    </row>
    <row r="26" spans="1:5" ht="21.6" customHeight="1" x14ac:dyDescent="0.25">
      <c r="A26" s="21" t="s">
        <v>16</v>
      </c>
      <c r="B26" s="67">
        <f>B28+B29+B30</f>
        <v>3720966</v>
      </c>
      <c r="C26" s="67">
        <f>C28+C29+C30</f>
        <v>7399495</v>
      </c>
      <c r="D26" s="18">
        <f t="shared" ref="D26:D37" si="2">C26-B26</f>
        <v>3678529</v>
      </c>
      <c r="E26" s="18">
        <f>C26/B26*100</f>
        <v>198.85951658789679</v>
      </c>
    </row>
    <row r="27" spans="1:5" ht="21.6" customHeight="1" x14ac:dyDescent="0.25">
      <c r="A27" s="71" t="s">
        <v>22</v>
      </c>
      <c r="B27" s="66"/>
      <c r="C27" s="47"/>
      <c r="D27" s="15"/>
      <c r="E27" s="15"/>
    </row>
    <row r="28" spans="1:5" ht="21.6" customHeight="1" x14ac:dyDescent="0.25">
      <c r="A28" s="64" t="s">
        <v>17</v>
      </c>
      <c r="B28" s="47">
        <v>183406</v>
      </c>
      <c r="C28" s="65">
        <v>24612</v>
      </c>
      <c r="D28" s="15">
        <f t="shared" si="2"/>
        <v>-158794</v>
      </c>
      <c r="E28" s="15">
        <f>C28/B28*100</f>
        <v>13.419408307252761</v>
      </c>
    </row>
    <row r="29" spans="1:5" ht="21.6" customHeight="1" x14ac:dyDescent="0.25">
      <c r="A29" s="64" t="s">
        <v>18</v>
      </c>
      <c r="B29" s="47">
        <v>1681324</v>
      </c>
      <c r="C29" s="65">
        <v>2202516</v>
      </c>
      <c r="D29" s="15">
        <f t="shared" si="2"/>
        <v>521192</v>
      </c>
      <c r="E29" s="15">
        <f>C29/B29*100</f>
        <v>130.99890324529954</v>
      </c>
    </row>
    <row r="30" spans="1:5" ht="21.6" customHeight="1" x14ac:dyDescent="0.25">
      <c r="A30" s="64" t="s">
        <v>55</v>
      </c>
      <c r="B30" s="47">
        <v>1856236</v>
      </c>
      <c r="C30" s="65">
        <v>5172367</v>
      </c>
      <c r="D30" s="15">
        <f t="shared" si="2"/>
        <v>3316131</v>
      </c>
      <c r="E30" s="15">
        <f>C30/B30*100</f>
        <v>278.64813525866322</v>
      </c>
    </row>
    <row r="31" spans="1:5" ht="21.6" customHeight="1" x14ac:dyDescent="0.25">
      <c r="A31" s="21" t="s">
        <v>23</v>
      </c>
      <c r="B31" s="65">
        <v>152520</v>
      </c>
      <c r="C31" s="47">
        <v>27051</v>
      </c>
      <c r="D31" s="15">
        <f t="shared" si="2"/>
        <v>-125469</v>
      </c>
      <c r="E31" s="15">
        <v>0</v>
      </c>
    </row>
    <row r="32" spans="1:5" ht="21.6" customHeight="1" x14ac:dyDescent="0.25">
      <c r="A32" s="21" t="s">
        <v>19</v>
      </c>
      <c r="B32" s="18">
        <f>B23-B24-B26+B31</f>
        <v>-3105500</v>
      </c>
      <c r="C32" s="18">
        <f>C23-C24-C26+C31</f>
        <v>-4161433</v>
      </c>
      <c r="D32" s="18">
        <f>C32-B32</f>
        <v>-1055933</v>
      </c>
      <c r="E32" s="18">
        <v>-130</v>
      </c>
    </row>
    <row r="33" spans="1:6" ht="21.6" customHeight="1" x14ac:dyDescent="0.25">
      <c r="A33" s="21" t="s">
        <v>20</v>
      </c>
      <c r="B33" s="15">
        <v>0</v>
      </c>
      <c r="C33" s="47">
        <v>0</v>
      </c>
      <c r="D33" s="15">
        <f t="shared" si="2"/>
        <v>0</v>
      </c>
      <c r="E33" s="15">
        <v>0</v>
      </c>
    </row>
    <row r="34" spans="1:6" ht="21.6" customHeight="1" x14ac:dyDescent="0.25">
      <c r="A34" s="21" t="s">
        <v>56</v>
      </c>
      <c r="B34" s="15">
        <v>0</v>
      </c>
      <c r="C34" s="47">
        <v>0</v>
      </c>
      <c r="D34" s="15">
        <f t="shared" si="2"/>
        <v>0</v>
      </c>
      <c r="E34" s="15">
        <v>0</v>
      </c>
    </row>
    <row r="35" spans="1:6" s="22" customFormat="1" ht="21.6" customHeight="1" x14ac:dyDescent="0.25">
      <c r="A35" s="17" t="s">
        <v>57</v>
      </c>
      <c r="B35" s="11">
        <f>B32+B33-B34</f>
        <v>-3105500</v>
      </c>
      <c r="C35" s="67">
        <f>C32+C33-C34</f>
        <v>-4161433</v>
      </c>
      <c r="D35" s="18">
        <f t="shared" si="2"/>
        <v>-1055933</v>
      </c>
      <c r="E35" s="18">
        <v>-130</v>
      </c>
      <c r="F35" s="1"/>
    </row>
    <row r="36" spans="1:6" ht="21.6" customHeight="1" x14ac:dyDescent="0.25">
      <c r="A36" s="21" t="s">
        <v>58</v>
      </c>
      <c r="B36" s="47">
        <v>0</v>
      </c>
      <c r="C36" s="47">
        <v>0</v>
      </c>
      <c r="D36" s="15">
        <f t="shared" si="2"/>
        <v>0</v>
      </c>
      <c r="E36" s="15">
        <v>0</v>
      </c>
    </row>
    <row r="37" spans="1:6" s="22" customFormat="1" ht="21.6" customHeight="1" x14ac:dyDescent="0.25">
      <c r="A37" s="17" t="s">
        <v>21</v>
      </c>
      <c r="B37" s="11">
        <f>B35</f>
        <v>-3105500</v>
      </c>
      <c r="C37" s="67">
        <f>C35</f>
        <v>-4161433</v>
      </c>
      <c r="D37" s="18">
        <f t="shared" si="2"/>
        <v>-1055933</v>
      </c>
      <c r="E37" s="18">
        <v>-130</v>
      </c>
      <c r="F37" s="1"/>
    </row>
    <row r="38" spans="1:6" x14ac:dyDescent="0.25">
      <c r="A38" s="20"/>
      <c r="B38" s="25"/>
      <c r="C38" s="25"/>
      <c r="D38" s="25"/>
      <c r="E38" s="48"/>
    </row>
    <row r="39" spans="1:6" ht="45.75" customHeight="1" x14ac:dyDescent="0.25">
      <c r="A39" s="104" t="s">
        <v>73</v>
      </c>
      <c r="B39" s="104"/>
      <c r="C39" s="104"/>
      <c r="D39" s="104"/>
      <c r="E39" s="104"/>
    </row>
  </sheetData>
  <mergeCells count="12">
    <mergeCell ref="A39:E39"/>
    <mergeCell ref="A14:E14"/>
    <mergeCell ref="A19:E19"/>
    <mergeCell ref="A21:A22"/>
    <mergeCell ref="B21:B22"/>
    <mergeCell ref="C21:C22"/>
    <mergeCell ref="D21:E21"/>
    <mergeCell ref="A1:E1"/>
    <mergeCell ref="A3:A4"/>
    <mergeCell ref="B3:B4"/>
    <mergeCell ref="C3:C4"/>
    <mergeCell ref="D3:E3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Лист1</vt:lpstr>
      <vt:lpstr>Лист2</vt:lpstr>
      <vt:lpstr>Лист3</vt:lpstr>
      <vt:lpstr>Лист1!Область_печати</vt:lpstr>
      <vt:lpstr>Лист2!Область_печати</vt:lpstr>
      <vt:lpstr>Лист3!Область_печати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BERDIYOR</cp:lastModifiedBy>
  <cp:lastPrinted>2025-08-10T07:02:27Z</cp:lastPrinted>
  <dcterms:created xsi:type="dcterms:W3CDTF">2020-06-03T08:46:25Z</dcterms:created>
  <dcterms:modified xsi:type="dcterms:W3CDTF">2025-11-16T10:01:29Z</dcterms:modified>
</cp:coreProperties>
</file>