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20" windowWidth="11472" windowHeight="7488" activeTab="2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Лист1!$A$1:$F$32</definedName>
    <definedName name="_xlnm.Print_Area" localSheetId="1">Лист2!$A$1:$G$38</definedName>
    <definedName name="_xlnm.Print_Area" localSheetId="2">Лист3!$A$1:$E$41</definedName>
  </definedNames>
  <calcPr calcId="144525"/>
</workbook>
</file>

<file path=xl/calcChain.xml><?xml version="1.0" encoding="utf-8"?>
<calcChain xmlns="http://schemas.openxmlformats.org/spreadsheetml/2006/main">
  <c r="E37" i="3" l="1"/>
  <c r="D37" i="3"/>
  <c r="D36" i="3"/>
  <c r="E35" i="3"/>
  <c r="D35" i="3"/>
  <c r="E34" i="3"/>
  <c r="D34" i="3"/>
  <c r="D33" i="3"/>
  <c r="E32" i="3"/>
  <c r="D32" i="3"/>
  <c r="D31" i="3"/>
  <c r="E30" i="3"/>
  <c r="D30" i="3"/>
  <c r="E29" i="3"/>
  <c r="D29" i="3"/>
  <c r="E28" i="3"/>
  <c r="D28" i="3"/>
  <c r="E26" i="3"/>
  <c r="D26" i="3"/>
  <c r="E25" i="3"/>
  <c r="D25" i="3"/>
  <c r="E24" i="3"/>
  <c r="D24" i="3"/>
  <c r="E23" i="3"/>
  <c r="D23" i="3"/>
  <c r="C35" i="3"/>
  <c r="C37" i="3" s="1"/>
  <c r="B32" i="3"/>
  <c r="C26" i="3"/>
  <c r="C25" i="3"/>
  <c r="B25" i="3"/>
  <c r="B12" i="3"/>
  <c r="E11" i="3"/>
  <c r="D11" i="3"/>
  <c r="E10" i="3"/>
  <c r="D10" i="3"/>
  <c r="E9" i="3"/>
  <c r="D9" i="3"/>
  <c r="E8" i="3"/>
  <c r="D8" i="3"/>
  <c r="E7" i="3"/>
  <c r="D7" i="3"/>
  <c r="C7" i="3"/>
  <c r="C12" i="3" s="1"/>
  <c r="E6" i="3"/>
  <c r="D6" i="3"/>
  <c r="E5" i="3"/>
  <c r="D5" i="3"/>
  <c r="E17" i="2"/>
  <c r="G17" i="2" s="1"/>
  <c r="C17" i="2"/>
  <c r="B17" i="2"/>
  <c r="G16" i="2"/>
  <c r="E16" i="2"/>
  <c r="F16" i="2" s="1"/>
  <c r="B16" i="2"/>
  <c r="E15" i="2"/>
  <c r="G15" i="2" s="1"/>
  <c r="B15" i="2"/>
  <c r="G14" i="2"/>
  <c r="E14" i="2"/>
  <c r="F14" i="2" s="1"/>
  <c r="C14" i="2"/>
  <c r="B14" i="2"/>
  <c r="E13" i="2"/>
  <c r="G13" i="2" s="1"/>
  <c r="B13" i="2"/>
  <c r="G12" i="2"/>
  <c r="F12" i="2"/>
  <c r="E12" i="2"/>
  <c r="B12" i="2"/>
  <c r="D11" i="2"/>
  <c r="E11" i="2" s="1"/>
  <c r="B11" i="2"/>
  <c r="G10" i="2"/>
  <c r="E10" i="2"/>
  <c r="F10" i="2" s="1"/>
  <c r="B10" i="2"/>
  <c r="E9" i="2"/>
  <c r="F9" i="2" s="1"/>
  <c r="B9" i="2"/>
  <c r="G8" i="2"/>
  <c r="F8" i="2"/>
  <c r="E8" i="2"/>
  <c r="B8" i="2"/>
  <c r="D7" i="2"/>
  <c r="E7" i="2" s="1"/>
  <c r="C7" i="2"/>
  <c r="C18" i="2" s="1"/>
  <c r="B7" i="2"/>
  <c r="B18" i="2" s="1"/>
  <c r="E24" i="1"/>
  <c r="C24" i="1"/>
  <c r="F24" i="1" s="1"/>
  <c r="D23" i="1"/>
  <c r="F23" i="1" s="1"/>
  <c r="C23" i="1"/>
  <c r="F22" i="1"/>
  <c r="E22" i="1"/>
  <c r="F21" i="1"/>
  <c r="E21" i="1"/>
  <c r="F11" i="1"/>
  <c r="E11" i="1"/>
  <c r="C10" i="1"/>
  <c r="F10" i="1" s="1"/>
  <c r="C9" i="1"/>
  <c r="F9" i="1" s="1"/>
  <c r="F8" i="1"/>
  <c r="E8" i="1"/>
  <c r="D8" i="1"/>
  <c r="C8" i="1"/>
  <c r="D12" i="3" l="1"/>
  <c r="E12" i="3"/>
  <c r="G7" i="2"/>
  <c r="E18" i="2"/>
  <c r="G18" i="2" s="1"/>
  <c r="F7" i="2"/>
  <c r="F18" i="2" s="1"/>
  <c r="G11" i="2"/>
  <c r="F11" i="2"/>
  <c r="D18" i="2"/>
  <c r="F13" i="2"/>
  <c r="F15" i="2"/>
  <c r="F17" i="2"/>
  <c r="E23" i="1"/>
  <c r="E9" i="1"/>
  <c r="E10" i="1"/>
  <c r="D29" i="2" l="1"/>
</calcChain>
</file>

<file path=xl/sharedStrings.xml><?xml version="1.0" encoding="utf-8"?>
<sst xmlns="http://schemas.openxmlformats.org/spreadsheetml/2006/main" count="125" uniqueCount="85">
  <si>
    <t>%</t>
  </si>
  <si>
    <t>Режа</t>
  </si>
  <si>
    <t>Амалда</t>
  </si>
  <si>
    <t>(+   -)</t>
  </si>
  <si>
    <t>Жами ишлаб чикарилган махсулот</t>
  </si>
  <si>
    <t>минг сумда</t>
  </si>
  <si>
    <t>2. Хисоб китобларни бажариш</t>
  </si>
  <si>
    <t>Харажатлар номи</t>
  </si>
  <si>
    <t xml:space="preserve"> 1 тн учун (сум)</t>
  </si>
  <si>
    <t xml:space="preserve">Электро энергия </t>
  </si>
  <si>
    <t>Сув</t>
  </si>
  <si>
    <t>Асосий воситаларнинг амортизацияси</t>
  </si>
  <si>
    <t>Электроэнергия</t>
  </si>
  <si>
    <t>Амортизация</t>
  </si>
  <si>
    <t>Бизнес – режа</t>
  </si>
  <si>
    <t>Жами</t>
  </si>
  <si>
    <t xml:space="preserve">Харажатлар номи </t>
  </si>
  <si>
    <t>Махсулотларни сотишнинг ялпи фойдаси</t>
  </si>
  <si>
    <t>Давр харажатлари, жами</t>
  </si>
  <si>
    <t>Сотиш харажатлари</t>
  </si>
  <si>
    <t>Маъмурий харажатлар</t>
  </si>
  <si>
    <t>Асосий фаолиятнинг фойдаси</t>
  </si>
  <si>
    <t xml:space="preserve">Молиявий фаолиятнинг  даромадлари </t>
  </si>
  <si>
    <t>Соф фойда</t>
  </si>
  <si>
    <t>Калькуляция килинадиган махсулотлар хажми</t>
  </si>
  <si>
    <t>шу жумладан</t>
  </si>
  <si>
    <t xml:space="preserve">Хом-ашё ва материаллар </t>
  </si>
  <si>
    <t>( +   -)</t>
  </si>
  <si>
    <t>А.Холхўжаев</t>
  </si>
  <si>
    <t>Жами (минг сумда)</t>
  </si>
  <si>
    <t>3.Молиявий натижаларар (Форма-2) режасини амалга ошириш</t>
  </si>
  <si>
    <t xml:space="preserve">Махсулот (товар, иш, хизмат) ларни сотишдан соф тушум </t>
  </si>
  <si>
    <t>Бошқа харажатлар (17счет)</t>
  </si>
  <si>
    <t>Жами                     (минг сумда)</t>
  </si>
  <si>
    <t xml:space="preserve">Материал ва инвентарлар </t>
  </si>
  <si>
    <t>Кепак махсулоти</t>
  </si>
  <si>
    <t>тонна</t>
  </si>
  <si>
    <t>Жами:</t>
  </si>
  <si>
    <t>Эхтиёт қисмлар сотиб олишга</t>
  </si>
  <si>
    <t>Мехнатга хақ тўлаш</t>
  </si>
  <si>
    <t>Ягона ижтимоий тўлови</t>
  </si>
  <si>
    <t>Бошқа харажатлар</t>
  </si>
  <si>
    <t>Жами ишлаб чиқариш харажатлари</t>
  </si>
  <si>
    <r>
      <t xml:space="preserve">     </t>
    </r>
    <r>
      <rPr>
        <b/>
        <sz val="12"/>
        <rFont val="Arial"/>
        <family val="2"/>
        <charset val="204"/>
      </rPr>
      <t xml:space="preserve">     </t>
    </r>
    <r>
      <rPr>
        <sz val="12"/>
        <rFont val="Arial"/>
        <family val="2"/>
        <charset val="204"/>
      </rPr>
      <t xml:space="preserve"> Харажатлар сметаси режага нисбатан 432,2 %ни ташкил қилди, cарф харажатлар ошиб кетиши сабаби махсулот ишлаб чиқариш хажми паст хамда нарх наво ошганлиги сабабли</t>
    </r>
  </si>
  <si>
    <t xml:space="preserve">      Бозор талабидан келиб чиқиб корхонада  дон махсулотини қайта ишлашда  олинган оралиқ махсулот омухта ем хом ашёси сифатида биржа савдоларига чиқарилмокда натижада  махсулот ишлаб чиқариш учун сарф харажатлар иқтисод килинади. </t>
  </si>
  <si>
    <t xml:space="preserve">Жорий нархларда товарлар ишлаб чиқариш хажми </t>
  </si>
  <si>
    <t>Омухта-ем аралашмаси ишлаб чиқариш хажми</t>
  </si>
  <si>
    <t>Ўлчов бирлиги</t>
  </si>
  <si>
    <t>Фарқи</t>
  </si>
  <si>
    <t>1. Ишлаб чиқариш кўрсаткичларини бажарилиши</t>
  </si>
  <si>
    <t>1.1 Тегирмон бўйича</t>
  </si>
  <si>
    <t>Махсулот номи</t>
  </si>
  <si>
    <t>1.2 Омухта ем цехи бўйича</t>
  </si>
  <si>
    <t>2.1 Ун ишлаб чиқариш</t>
  </si>
  <si>
    <t>Хақиқатда</t>
  </si>
  <si>
    <t>Бизнес – режа бўйича</t>
  </si>
  <si>
    <t>Калькуляция қилинадиган махсулотлар хажми</t>
  </si>
  <si>
    <t>Қадоқлаш харажатлари</t>
  </si>
  <si>
    <t>Ташқи ташкилотлар фаолияти ва хизматлари</t>
  </si>
  <si>
    <t>Ёқилғи</t>
  </si>
  <si>
    <t>Умумий ишлаб чиқариш харажатлари</t>
  </si>
  <si>
    <t>Жами ишлаб чиқариш қиймати</t>
  </si>
  <si>
    <r>
      <t xml:space="preserve">     </t>
    </r>
    <r>
      <rPr>
        <b/>
        <sz val="12"/>
        <rFont val="Arial"/>
        <family val="2"/>
        <charset val="204"/>
      </rPr>
      <t xml:space="preserve">     </t>
    </r>
    <r>
      <rPr>
        <sz val="12"/>
        <rFont val="Arial"/>
        <family val="2"/>
        <charset val="204"/>
      </rPr>
      <t xml:space="preserve"> Харажатлар сметаси режага нисбатан 113,4 %ни ташкил қилди, cарф харажатлар ошиб кетиши сабаби махсулот ишлаб чиқариш хажми паст хамда нарх наво ошганлиги сабабли.</t>
    </r>
  </si>
  <si>
    <t>2. 2 Омухта ем ишлаб чиқариш</t>
  </si>
  <si>
    <t>Ишлаб чиқариш харажатларини тахлил килиш</t>
  </si>
  <si>
    <t>«G'alla-Alteg»  АЖда 2024 йил  якуни бўйича «Бизнес – режа » тахлили</t>
  </si>
  <si>
    <t xml:space="preserve">      Амалда ишлаб чиқариш хажми "Бизнес - режа" бўйича белгиланган топшириққа нисбатан  35,5%  бажарилди.</t>
  </si>
  <si>
    <t xml:space="preserve">      Амалда ишлаб чиқариш хажми "Бизнес - режа" бўйича белгиланган топшириққа нисбатан  51,6%  бажарилди.</t>
  </si>
  <si>
    <t xml:space="preserve">            Харажатлар сметаси режага нисбатан 54 %  ошиқча сарфланди бунинг сабаби корхонада махсулот ишлаб чиқариш режаси бажарилмаганлиги  билан боғлик.</t>
  </si>
  <si>
    <t xml:space="preserve">  2.3  Маъмурий бошқарув ходимларига кетган харажатлар.</t>
  </si>
  <si>
    <t>Ягона ижтимоий тўлов</t>
  </si>
  <si>
    <t>Уяли алоқа хизматлари</t>
  </si>
  <si>
    <t>Электр энерия газ, сув,</t>
  </si>
  <si>
    <t>Фойда солиғи</t>
  </si>
  <si>
    <t>Фойда солиғини тўлагунга қадар фойда</t>
  </si>
  <si>
    <t>Сотилган махсулот (товар, иш, хизмат) ларнинг    таннархи</t>
  </si>
  <si>
    <t>Бошқа операцион харажатлар</t>
  </si>
  <si>
    <t>Асосий фойданинг бошқа даромадлари</t>
  </si>
  <si>
    <t>Молиявий фаолият бўйича харажатлар</t>
  </si>
  <si>
    <t>Хизмат автомашиналарини сақлаш харажатлари</t>
  </si>
  <si>
    <t xml:space="preserve">           Молиявий натижа   -13 107 058 минг. сум зарар билан якунланди. Бизнес режа кўрсаткичларини амалда бажарилмаслигини асосий сабабларидан бири махсулот  ишлаб чиқариш хажми пасайганлиги ускуналар тўлиқ қувватда ишламаганлиги билан боғлиқ.  </t>
  </si>
  <si>
    <t xml:space="preserve">Иқтисодчи </t>
  </si>
  <si>
    <t>Донни  қайта ишлаш</t>
  </si>
  <si>
    <t>Буғдой кепаги</t>
  </si>
  <si>
    <t>Жорий нархларда махсулот ишлаб чиқариш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</si>
</sst>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₽_-;\-* #,##0.00\ _₽_-;_-* &quot;-&quot;??\ _₽_-;_-@_-"/>
    <numFmt numFmtId="164" formatCode="0.0"/>
    <numFmt numFmtId="165" formatCode="#,##0.0"/>
    <numFmt numFmtId="166" formatCode="0.000"/>
    <numFmt numFmtId="167" formatCode="#,##0.000"/>
  </numFmts>
  <fonts count="1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2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b/>
      <sz val="10"/>
      <name val="Arial"/>
      <family val="2"/>
      <charset val="204"/>
    </font>
    <font>
      <sz val="12"/>
      <name val="Arial"/>
      <family val="2"/>
      <charset val="204"/>
    </font>
    <font>
      <sz val="10"/>
      <name val="Arial"/>
      <family val="2"/>
      <charset val="204"/>
    </font>
    <font>
      <sz val="11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2"/>
      <color theme="0"/>
      <name val="Arial"/>
      <family val="2"/>
      <charset val="204"/>
    </font>
    <font>
      <sz val="8"/>
      <name val="Arial"/>
      <family val="2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</borders>
  <cellStyleXfs count="6">
    <xf numFmtId="0" fontId="0" fillId="0" borderId="0"/>
    <xf numFmtId="0" fontId="2" fillId="0" borderId="0"/>
    <xf numFmtId="0" fontId="1" fillId="0" borderId="0"/>
    <xf numFmtId="0" fontId="8" fillId="0" borderId="0"/>
    <xf numFmtId="43" fontId="1" fillId="0" borderId="0" applyFont="0" applyFill="0" applyBorder="0" applyAlignment="0" applyProtection="0"/>
    <xf numFmtId="0" fontId="13" fillId="0" borderId="0"/>
  </cellStyleXfs>
  <cellXfs count="105">
    <xf numFmtId="0" fontId="0" fillId="0" borderId="0" xfId="0"/>
    <xf numFmtId="0" fontId="9" fillId="0" borderId="0" xfId="0" applyFont="1" applyFill="1"/>
    <xf numFmtId="0" fontId="9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/>
    </xf>
    <xf numFmtId="3" fontId="5" fillId="0" borderId="1" xfId="0" applyNumberFormat="1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left" vertical="center" wrapText="1"/>
    </xf>
    <xf numFmtId="3" fontId="4" fillId="0" borderId="1" xfId="0" applyNumberFormat="1" applyFont="1" applyFill="1" applyBorder="1" applyAlignment="1">
      <alignment horizontal="center" vertical="center" wrapText="1"/>
    </xf>
    <xf numFmtId="3" fontId="9" fillId="0" borderId="0" xfId="0" applyNumberFormat="1" applyFont="1" applyFill="1" applyBorder="1"/>
    <xf numFmtId="0" fontId="9" fillId="0" borderId="0" xfId="0" applyFont="1" applyFill="1" applyBorder="1"/>
    <xf numFmtId="4" fontId="9" fillId="0" borderId="0" xfId="0" applyNumberFormat="1" applyFont="1" applyFill="1" applyBorder="1"/>
    <xf numFmtId="0" fontId="4" fillId="0" borderId="1" xfId="0" applyFont="1" applyFill="1" applyBorder="1" applyAlignment="1">
      <alignment vertical="center"/>
    </xf>
    <xf numFmtId="164" fontId="4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/>
    </xf>
    <xf numFmtId="3" fontId="2" fillId="0" borderId="1" xfId="1" applyNumberFormat="1" applyFont="1" applyFill="1" applyBorder="1" applyAlignment="1">
      <alignment horizontal="center" vertical="center" wrapText="1"/>
    </xf>
    <xf numFmtId="3" fontId="6" fillId="0" borderId="1" xfId="1" applyNumberFormat="1" applyFont="1" applyFill="1" applyBorder="1" applyAlignment="1">
      <alignment horizontal="center" vertical="center" wrapText="1"/>
    </xf>
    <xf numFmtId="3" fontId="6" fillId="0" borderId="0" xfId="0" applyNumberFormat="1" applyFont="1" applyFill="1" applyBorder="1"/>
    <xf numFmtId="164" fontId="6" fillId="0" borderId="0" xfId="0" applyNumberFormat="1" applyFont="1" applyFill="1" applyBorder="1"/>
    <xf numFmtId="0" fontId="7" fillId="0" borderId="0" xfId="0" applyFont="1" applyFill="1" applyAlignment="1">
      <alignment vertical="center" wrapText="1"/>
    </xf>
    <xf numFmtId="0" fontId="11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0" fontId="10" fillId="0" borderId="0" xfId="0" applyFont="1" applyFill="1"/>
    <xf numFmtId="0" fontId="6" fillId="0" borderId="0" xfId="0" applyFont="1" applyFill="1" applyBorder="1"/>
    <xf numFmtId="3" fontId="6" fillId="0" borderId="0" xfId="0" applyNumberFormat="1" applyFont="1" applyFill="1" applyBorder="1" applyAlignment="1">
      <alignment horizontal="center" vertical="center" wrapText="1"/>
    </xf>
    <xf numFmtId="164" fontId="6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/>
    <xf numFmtId="0" fontId="9" fillId="0" borderId="1" xfId="0" applyFont="1" applyFill="1" applyBorder="1" applyAlignment="1">
      <alignment vertical="center" wrapText="1"/>
    </xf>
    <xf numFmtId="3" fontId="5" fillId="0" borderId="0" xfId="0" applyNumberFormat="1" applyFont="1" applyFill="1" applyBorder="1" applyAlignment="1">
      <alignment horizontal="center" vertical="center" wrapText="1"/>
    </xf>
    <xf numFmtId="3" fontId="4" fillId="0" borderId="0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" fontId="5" fillId="0" borderId="0" xfId="0" applyNumberFormat="1" applyFont="1" applyFill="1" applyBorder="1" applyAlignment="1">
      <alignment horizontal="center" vertical="center" wrapText="1"/>
    </xf>
    <xf numFmtId="3" fontId="6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166" fontId="6" fillId="0" borderId="0" xfId="0" applyNumberFormat="1" applyFont="1" applyFill="1" applyBorder="1" applyAlignment="1">
      <alignment horizontal="center"/>
    </xf>
    <xf numFmtId="167" fontId="5" fillId="0" borderId="0" xfId="0" applyNumberFormat="1" applyFont="1" applyFill="1" applyBorder="1" applyAlignment="1">
      <alignment horizontal="center" vertical="center" wrapText="1"/>
    </xf>
    <xf numFmtId="3" fontId="5" fillId="0" borderId="1" xfId="1" applyNumberFormat="1" applyFont="1" applyFill="1" applyBorder="1" applyAlignment="1">
      <alignment horizontal="center" vertical="center" wrapText="1"/>
    </xf>
    <xf numFmtId="1" fontId="5" fillId="0" borderId="1" xfId="1" applyNumberFormat="1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4" fontId="13" fillId="0" borderId="12" xfId="5" applyNumberFormat="1" applyFont="1" applyFill="1" applyBorder="1" applyAlignment="1">
      <alignment horizontal="right" vertical="top" wrapText="1"/>
    </xf>
    <xf numFmtId="3" fontId="4" fillId="0" borderId="1" xfId="1" applyNumberFormat="1" applyFont="1" applyFill="1" applyBorder="1" applyAlignment="1">
      <alignment horizontal="center" vertical="center" wrapText="1"/>
    </xf>
    <xf numFmtId="0" fontId="4" fillId="0" borderId="0" xfId="0" applyFont="1" applyFill="1" applyBorder="1"/>
    <xf numFmtId="3" fontId="4" fillId="0" borderId="0" xfId="1" applyNumberFormat="1" applyFont="1" applyFill="1" applyBorder="1" applyAlignment="1">
      <alignment horizontal="center" vertical="center" wrapText="1"/>
    </xf>
    <xf numFmtId="165" fontId="4" fillId="0" borderId="0" xfId="1" applyNumberFormat="1" applyFont="1" applyFill="1" applyBorder="1" applyAlignment="1">
      <alignment horizontal="center" vertical="center" wrapText="1"/>
    </xf>
    <xf numFmtId="1" fontId="4" fillId="0" borderId="0" xfId="0" applyNumberFormat="1" applyFont="1" applyFill="1" applyBorder="1" applyAlignment="1">
      <alignment horizontal="center" vertical="center" wrapText="1"/>
    </xf>
    <xf numFmtId="3" fontId="7" fillId="0" borderId="1" xfId="1" applyNumberFormat="1" applyFont="1" applyFill="1" applyBorder="1" applyAlignment="1">
      <alignment horizontal="center" vertical="center" wrapText="1"/>
    </xf>
    <xf numFmtId="3" fontId="7" fillId="0" borderId="1" xfId="0" applyNumberFormat="1" applyFont="1" applyFill="1" applyBorder="1" applyAlignment="1">
      <alignment horizontal="center" vertical="center" wrapText="1"/>
    </xf>
    <xf numFmtId="1" fontId="7" fillId="0" borderId="1" xfId="0" applyNumberFormat="1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3" fontId="3" fillId="0" borderId="0" xfId="0" applyNumberFormat="1" applyFont="1" applyFill="1" applyBorder="1" applyAlignment="1">
      <alignment horizontal="left" vertical="top" wrapText="1"/>
    </xf>
    <xf numFmtId="3" fontId="7" fillId="0" borderId="0" xfId="0" applyNumberFormat="1" applyFont="1" applyFill="1" applyBorder="1" applyAlignment="1">
      <alignment horizontal="left" vertical="top" wrapText="1"/>
    </xf>
    <xf numFmtId="0" fontId="7" fillId="0" borderId="0" xfId="0" applyFont="1" applyFill="1"/>
    <xf numFmtId="3" fontId="7" fillId="0" borderId="3" xfId="0" applyNumberFormat="1" applyFont="1" applyFill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14" fillId="0" borderId="0" xfId="0" applyFont="1" applyFill="1"/>
    <xf numFmtId="3" fontId="2" fillId="0" borderId="0" xfId="0" applyNumberFormat="1" applyFont="1" applyFill="1" applyBorder="1"/>
    <xf numFmtId="0" fontId="2" fillId="0" borderId="0" xfId="0" applyFont="1" applyFill="1" applyBorder="1"/>
    <xf numFmtId="1" fontId="2" fillId="0" borderId="0" xfId="0" applyNumberFormat="1" applyFont="1" applyFill="1" applyBorder="1"/>
    <xf numFmtId="0" fontId="15" fillId="0" borderId="0" xfId="0" applyFont="1" applyFill="1" applyAlignment="1">
      <alignment horizontal="justify"/>
    </xf>
    <xf numFmtId="0" fontId="15" fillId="0" borderId="0" xfId="0" applyFont="1" applyFill="1"/>
    <xf numFmtId="0" fontId="2" fillId="0" borderId="1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3" fontId="3" fillId="0" borderId="1" xfId="1" applyNumberFormat="1" applyFont="1" applyFill="1" applyBorder="1" applyAlignment="1">
      <alignment horizontal="center" vertical="center" wrapText="1"/>
    </xf>
    <xf numFmtId="3" fontId="3" fillId="0" borderId="3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0" fontId="7" fillId="0" borderId="5" xfId="0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3" fontId="3" fillId="0" borderId="0" xfId="0" applyNumberFormat="1" applyFont="1" applyFill="1" applyBorder="1" applyAlignment="1">
      <alignment horizontal="left" vertical="top" wrapText="1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left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3" fontId="5" fillId="0" borderId="2" xfId="1" applyNumberFormat="1" applyFont="1" applyFill="1" applyBorder="1" applyAlignment="1">
      <alignment horizontal="center" vertical="center" wrapText="1"/>
    </xf>
    <xf numFmtId="3" fontId="5" fillId="0" borderId="3" xfId="1" applyNumberFormat="1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left" vertical="center" wrapText="1"/>
    </xf>
    <xf numFmtId="0" fontId="9" fillId="0" borderId="0" xfId="0" applyFont="1" applyFill="1" applyAlignment="1">
      <alignment horizontal="center"/>
    </xf>
    <xf numFmtId="3" fontId="5" fillId="0" borderId="2" xfId="0" applyNumberFormat="1" applyFont="1" applyFill="1" applyBorder="1" applyAlignment="1">
      <alignment horizontal="center" vertical="center" wrapText="1"/>
    </xf>
    <xf numFmtId="3" fontId="5" fillId="0" borderId="3" xfId="0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left" vertical="center" wrapText="1"/>
    </xf>
    <xf numFmtId="0" fontId="9" fillId="0" borderId="0" xfId="0" applyFont="1" applyFill="1" applyBorder="1" applyAlignment="1">
      <alignment horizontal="left" wrapText="1"/>
    </xf>
    <xf numFmtId="1" fontId="2" fillId="0" borderId="1" xfId="4" applyNumberFormat="1" applyFont="1" applyFill="1" applyBorder="1" applyAlignment="1">
      <alignment horizontal="center" vertical="center" wrapText="1"/>
    </xf>
  </cellXfs>
  <cellStyles count="6">
    <cellStyle name="Обычный" xfId="0" builtinId="0"/>
    <cellStyle name="Обычный 2" xfId="2"/>
    <cellStyle name="Обычный 3" xfId="1"/>
    <cellStyle name="Обычный 47 2" xfId="3"/>
    <cellStyle name="Обычный_Лист2" xfId="5"/>
    <cellStyle name="Финансовый" xfId="4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topLeftCell="A4" zoomScaleNormal="100" zoomScaleSheetLayoutView="80" workbookViewId="0">
      <selection activeCell="A29" sqref="A29:F29"/>
    </sheetView>
  </sheetViews>
  <sheetFormatPr defaultColWidth="9.109375" defaultRowHeight="14.4" x14ac:dyDescent="0.3"/>
  <cols>
    <col min="1" max="1" width="34.33203125" style="63" customWidth="1"/>
    <col min="2" max="2" width="11.5546875" style="63" customWidth="1"/>
    <col min="3" max="3" width="16.77734375" style="63" bestFit="1" customWidth="1"/>
    <col min="4" max="4" width="16.6640625" style="63" customWidth="1"/>
    <col min="5" max="5" width="17.6640625" style="63" bestFit="1" customWidth="1"/>
    <col min="6" max="6" width="10.33203125" style="63" customWidth="1"/>
    <col min="7" max="7" width="9.109375" style="63"/>
    <col min="8" max="8" width="10.109375" style="63" bestFit="1" customWidth="1"/>
    <col min="9" max="9" width="9.109375" style="63"/>
    <col min="10" max="10" width="10.109375" style="63" bestFit="1" customWidth="1"/>
    <col min="11" max="16384" width="9.109375" style="63"/>
  </cols>
  <sheetData>
    <row r="1" spans="1:10" ht="15.6" x14ac:dyDescent="0.3">
      <c r="A1" s="77" t="s">
        <v>65</v>
      </c>
      <c r="B1" s="77"/>
      <c r="C1" s="77"/>
      <c r="D1" s="77"/>
      <c r="E1" s="77"/>
      <c r="F1" s="77"/>
    </row>
    <row r="2" spans="1:10" ht="15.6" x14ac:dyDescent="0.3">
      <c r="A2" s="77" t="s">
        <v>49</v>
      </c>
      <c r="B2" s="77"/>
      <c r="C2" s="77"/>
      <c r="D2" s="77"/>
      <c r="E2" s="77"/>
      <c r="F2" s="77"/>
    </row>
    <row r="3" spans="1:10" ht="15.6" x14ac:dyDescent="0.3">
      <c r="A3" s="77" t="s">
        <v>50</v>
      </c>
      <c r="B3" s="77"/>
      <c r="C3" s="77"/>
      <c r="D3" s="77"/>
      <c r="E3" s="77"/>
      <c r="F3" s="77"/>
    </row>
    <row r="4" spans="1:10" ht="15.6" x14ac:dyDescent="0.3">
      <c r="A4" s="77"/>
      <c r="B4" s="77"/>
      <c r="C4" s="77"/>
      <c r="D4" s="77"/>
      <c r="E4" s="77"/>
      <c r="F4" s="77"/>
    </row>
    <row r="5" spans="1:10" ht="15.6" x14ac:dyDescent="0.3">
      <c r="A5" s="78"/>
      <c r="B5" s="78"/>
      <c r="C5" s="78"/>
      <c r="D5" s="78"/>
      <c r="E5" s="78"/>
      <c r="F5" s="78"/>
    </row>
    <row r="6" spans="1:10" ht="20.25" customHeight="1" x14ac:dyDescent="0.3">
      <c r="A6" s="79" t="s">
        <v>51</v>
      </c>
      <c r="B6" s="79" t="s">
        <v>47</v>
      </c>
      <c r="C6" s="79" t="s">
        <v>1</v>
      </c>
      <c r="D6" s="79" t="s">
        <v>2</v>
      </c>
      <c r="E6" s="75" t="s">
        <v>48</v>
      </c>
      <c r="F6" s="76"/>
    </row>
    <row r="7" spans="1:10" ht="20.25" customHeight="1" x14ac:dyDescent="0.3">
      <c r="A7" s="80"/>
      <c r="B7" s="80"/>
      <c r="C7" s="80"/>
      <c r="D7" s="80"/>
      <c r="E7" s="38" t="s">
        <v>3</v>
      </c>
      <c r="F7" s="38" t="s">
        <v>0</v>
      </c>
    </row>
    <row r="8" spans="1:10" ht="37.5" customHeight="1" x14ac:dyDescent="0.3">
      <c r="A8" s="7" t="s">
        <v>82</v>
      </c>
      <c r="B8" s="50" t="s">
        <v>36</v>
      </c>
      <c r="C8" s="51">
        <f>20000*1.33333</f>
        <v>26666.6</v>
      </c>
      <c r="D8" s="52">
        <f>D9*1.33333</f>
        <v>9534.6428299999989</v>
      </c>
      <c r="E8" s="51">
        <f>D8-C8</f>
        <v>-17131.957170000001</v>
      </c>
      <c r="F8" s="60">
        <f>D8/C8*100</f>
        <v>35.754999999999995</v>
      </c>
    </row>
    <row r="9" spans="1:10" ht="37.5" customHeight="1" x14ac:dyDescent="0.3">
      <c r="A9" s="9" t="s">
        <v>4</v>
      </c>
      <c r="B9" s="50" t="s">
        <v>36</v>
      </c>
      <c r="C9" s="53">
        <f>C8*0.75</f>
        <v>19999.949999999997</v>
      </c>
      <c r="D9" s="54">
        <v>7151</v>
      </c>
      <c r="E9" s="53">
        <f>D9-C9</f>
        <v>-12848.949999999997</v>
      </c>
      <c r="F9" s="55">
        <f>D9/C9*100</f>
        <v>35.75508938772348</v>
      </c>
    </row>
    <row r="10" spans="1:10" ht="37.5" customHeight="1" x14ac:dyDescent="0.3">
      <c r="A10" s="7" t="s">
        <v>83</v>
      </c>
      <c r="B10" s="50" t="s">
        <v>36</v>
      </c>
      <c r="C10" s="51">
        <f>C8*0.21</f>
        <v>5599.9859999999999</v>
      </c>
      <c r="D10" s="51">
        <v>2082</v>
      </c>
      <c r="E10" s="51">
        <f>D10-C10</f>
        <v>-3517.9859999999999</v>
      </c>
      <c r="F10" s="60">
        <f>D10/C10*100</f>
        <v>37.178664375232366</v>
      </c>
    </row>
    <row r="11" spans="1:10" ht="37.5" customHeight="1" x14ac:dyDescent="0.3">
      <c r="A11" s="3" t="s">
        <v>84</v>
      </c>
      <c r="B11" s="50" t="s">
        <v>5</v>
      </c>
      <c r="C11" s="51">
        <v>74420000</v>
      </c>
      <c r="D11" s="51">
        <v>29796591.249999996</v>
      </c>
      <c r="E11" s="51">
        <f>D11-C11</f>
        <v>-44623408.75</v>
      </c>
      <c r="F11" s="60">
        <f>D11/C11*100</f>
        <v>40.038418771835524</v>
      </c>
    </row>
    <row r="12" spans="1:10" x14ac:dyDescent="0.3">
      <c r="A12" s="64"/>
      <c r="B12" s="65"/>
      <c r="C12" s="65"/>
      <c r="D12" s="66"/>
      <c r="E12" s="65"/>
      <c r="F12" s="65"/>
    </row>
    <row r="13" spans="1:10" ht="37.5" customHeight="1" x14ac:dyDescent="0.3">
      <c r="A13" s="81" t="s">
        <v>66</v>
      </c>
      <c r="B13" s="81"/>
      <c r="C13" s="81"/>
      <c r="D13" s="81"/>
      <c r="E13" s="81"/>
      <c r="F13" s="81"/>
    </row>
    <row r="14" spans="1:10" ht="15.6" x14ac:dyDescent="0.3">
      <c r="A14" s="56"/>
      <c r="B14" s="56"/>
      <c r="C14" s="56"/>
      <c r="D14" s="56"/>
      <c r="E14" s="56"/>
      <c r="F14" s="56"/>
      <c r="H14" s="67"/>
    </row>
    <row r="15" spans="1:10" ht="15.6" x14ac:dyDescent="0.3">
      <c r="A15" s="56"/>
      <c r="B15" s="56"/>
      <c r="D15" s="56"/>
      <c r="E15" s="56"/>
      <c r="F15" s="56"/>
      <c r="J15" s="68"/>
    </row>
    <row r="16" spans="1:10" ht="15" x14ac:dyDescent="0.3">
      <c r="A16" s="57"/>
      <c r="B16" s="57"/>
      <c r="C16" s="57"/>
      <c r="D16" s="57"/>
      <c r="E16" s="57"/>
      <c r="F16" s="57"/>
    </row>
    <row r="17" spans="1:6" ht="15.6" x14ac:dyDescent="0.3">
      <c r="A17" s="77" t="s">
        <v>52</v>
      </c>
      <c r="B17" s="77"/>
      <c r="C17" s="77"/>
      <c r="D17" s="77"/>
      <c r="E17" s="77"/>
      <c r="F17" s="77"/>
    </row>
    <row r="18" spans="1:6" ht="15.6" x14ac:dyDescent="0.3">
      <c r="A18" s="58"/>
      <c r="B18" s="58"/>
      <c r="C18" s="58"/>
      <c r="D18" s="58"/>
      <c r="E18" s="58"/>
      <c r="F18" s="58"/>
    </row>
    <row r="19" spans="1:6" ht="18.75" customHeight="1" x14ac:dyDescent="0.3">
      <c r="A19" s="79" t="s">
        <v>51</v>
      </c>
      <c r="B19" s="79" t="s">
        <v>47</v>
      </c>
      <c r="C19" s="79" t="s">
        <v>1</v>
      </c>
      <c r="D19" s="79" t="s">
        <v>2</v>
      </c>
      <c r="E19" s="75" t="s">
        <v>48</v>
      </c>
      <c r="F19" s="76"/>
    </row>
    <row r="20" spans="1:6" ht="18.75" customHeight="1" x14ac:dyDescent="0.3">
      <c r="A20" s="80"/>
      <c r="B20" s="80"/>
      <c r="C20" s="80"/>
      <c r="D20" s="80"/>
      <c r="E20" s="38" t="s">
        <v>3</v>
      </c>
      <c r="F20" s="38" t="s">
        <v>0</v>
      </c>
    </row>
    <row r="21" spans="1:6" ht="47.4" customHeight="1" x14ac:dyDescent="0.3">
      <c r="A21" s="3" t="s">
        <v>46</v>
      </c>
      <c r="B21" s="50" t="s">
        <v>36</v>
      </c>
      <c r="C21" s="51">
        <v>2800</v>
      </c>
      <c r="D21" s="59">
        <v>805</v>
      </c>
      <c r="E21" s="51">
        <f>D21-C21</f>
        <v>-1995</v>
      </c>
      <c r="F21" s="60">
        <f>D21/C21*100</f>
        <v>28.749999999999996</v>
      </c>
    </row>
    <row r="22" spans="1:6" ht="47.4" customHeight="1" x14ac:dyDescent="0.3">
      <c r="A22" s="3" t="s">
        <v>35</v>
      </c>
      <c r="B22" s="50" t="s">
        <v>36</v>
      </c>
      <c r="C22" s="61">
        <v>2800</v>
      </c>
      <c r="D22" s="62">
        <v>2082</v>
      </c>
      <c r="E22" s="51">
        <f>D22-C22</f>
        <v>-718</v>
      </c>
      <c r="F22" s="60">
        <f>D22/C22*100</f>
        <v>74.357142857142861</v>
      </c>
    </row>
    <row r="23" spans="1:6" ht="47.4" customHeight="1" x14ac:dyDescent="0.3">
      <c r="A23" s="9" t="s">
        <v>37</v>
      </c>
      <c r="B23" s="72" t="s">
        <v>36</v>
      </c>
      <c r="C23" s="53">
        <f>C21+C22</f>
        <v>5600</v>
      </c>
      <c r="D23" s="73">
        <f>D21+D22</f>
        <v>2887</v>
      </c>
      <c r="E23" s="53">
        <f>D23-C23</f>
        <v>-2713</v>
      </c>
      <c r="F23" s="55">
        <f>D23/C23*100</f>
        <v>51.553571428571431</v>
      </c>
    </row>
    <row r="24" spans="1:6" ht="47.4" customHeight="1" x14ac:dyDescent="0.3">
      <c r="A24" s="3" t="s">
        <v>45</v>
      </c>
      <c r="B24" s="50" t="s">
        <v>5</v>
      </c>
      <c r="C24" s="59">
        <f>10120360</f>
        <v>10120360</v>
      </c>
      <c r="D24" s="59">
        <v>4740313</v>
      </c>
      <c r="E24" s="51">
        <f>D24-C24</f>
        <v>-5380047</v>
      </c>
      <c r="F24" s="60">
        <f>D24/C24*100</f>
        <v>46.839371326711699</v>
      </c>
    </row>
    <row r="25" spans="1:6" x14ac:dyDescent="0.3">
      <c r="A25" s="69"/>
      <c r="B25" s="69"/>
      <c r="C25" s="70"/>
      <c r="D25" s="70"/>
      <c r="E25" s="69"/>
      <c r="F25" s="69"/>
    </row>
    <row r="26" spans="1:6" x14ac:dyDescent="0.3">
      <c r="A26" s="71"/>
      <c r="B26" s="71"/>
      <c r="C26" s="71"/>
      <c r="D26" s="71"/>
      <c r="E26" s="71"/>
      <c r="F26" s="71"/>
    </row>
    <row r="27" spans="1:6" x14ac:dyDescent="0.3">
      <c r="A27" s="71"/>
      <c r="B27" s="71"/>
      <c r="C27" s="71"/>
      <c r="D27" s="71"/>
      <c r="E27" s="71"/>
      <c r="F27" s="71"/>
    </row>
    <row r="28" spans="1:6" ht="34.799999999999997" customHeight="1" x14ac:dyDescent="0.3">
      <c r="A28" s="81" t="s">
        <v>67</v>
      </c>
      <c r="B28" s="81"/>
      <c r="C28" s="81"/>
      <c r="D28" s="81"/>
      <c r="E28" s="81"/>
      <c r="F28" s="81"/>
    </row>
    <row r="29" spans="1:6" ht="49.5" customHeight="1" x14ac:dyDescent="0.3">
      <c r="A29" s="81" t="s">
        <v>44</v>
      </c>
      <c r="B29" s="81"/>
      <c r="C29" s="81"/>
      <c r="D29" s="81"/>
      <c r="E29" s="81"/>
      <c r="F29" s="81"/>
    </row>
    <row r="30" spans="1:6" x14ac:dyDescent="0.3">
      <c r="A30" s="82"/>
      <c r="B30" s="82"/>
      <c r="C30" s="82"/>
      <c r="D30" s="82"/>
      <c r="E30" s="82"/>
      <c r="F30" s="82"/>
    </row>
    <row r="31" spans="1:6" ht="15.6" x14ac:dyDescent="0.3">
      <c r="A31" s="58"/>
      <c r="B31" s="58"/>
      <c r="C31" s="58"/>
      <c r="D31" s="58"/>
      <c r="E31" s="58"/>
      <c r="F31" s="58"/>
    </row>
  </sheetData>
  <mergeCells count="20">
    <mergeCell ref="A13:F13"/>
    <mergeCell ref="A17:F17"/>
    <mergeCell ref="E19:F19"/>
    <mergeCell ref="A29:F29"/>
    <mergeCell ref="A30:F30"/>
    <mergeCell ref="A19:A20"/>
    <mergeCell ref="B19:B20"/>
    <mergeCell ref="C19:C20"/>
    <mergeCell ref="D19:D20"/>
    <mergeCell ref="A28:F28"/>
    <mergeCell ref="E6:F6"/>
    <mergeCell ref="A1:F1"/>
    <mergeCell ref="A3:F3"/>
    <mergeCell ref="A4:F4"/>
    <mergeCell ref="A5:F5"/>
    <mergeCell ref="A2:F2"/>
    <mergeCell ref="A6:A7"/>
    <mergeCell ref="B6:B7"/>
    <mergeCell ref="C6:C7"/>
    <mergeCell ref="D6:D7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9"/>
  <sheetViews>
    <sheetView topLeftCell="A22" zoomScaleNormal="100" zoomScaleSheetLayoutView="83" workbookViewId="0">
      <selection activeCell="B6" sqref="B6:G18"/>
    </sheetView>
  </sheetViews>
  <sheetFormatPr defaultColWidth="9.109375" defaultRowHeight="13.8" x14ac:dyDescent="0.25"/>
  <cols>
    <col min="1" max="1" width="38.33203125" style="1" customWidth="1"/>
    <col min="2" max="3" width="14.5546875" style="1" customWidth="1"/>
    <col min="4" max="4" width="14.6640625" style="1" customWidth="1"/>
    <col min="5" max="5" width="14.5546875" style="1" customWidth="1"/>
    <col min="6" max="6" width="12.5546875" style="1" bestFit="1" customWidth="1"/>
    <col min="7" max="7" width="9.88671875" style="1" bestFit="1" customWidth="1"/>
    <col min="8" max="8" width="19.6640625" style="1" customWidth="1"/>
    <col min="9" max="9" width="28.44140625" style="1" customWidth="1"/>
    <col min="10" max="16384" width="9.109375" style="1"/>
  </cols>
  <sheetData>
    <row r="1" spans="1:8" x14ac:dyDescent="0.25">
      <c r="A1" s="83" t="s">
        <v>6</v>
      </c>
      <c r="B1" s="83"/>
      <c r="C1" s="83"/>
      <c r="D1" s="83"/>
      <c r="E1" s="83"/>
      <c r="F1" s="83"/>
      <c r="G1" s="83"/>
    </row>
    <row r="2" spans="1:8" x14ac:dyDescent="0.25">
      <c r="A2" s="83" t="s">
        <v>53</v>
      </c>
      <c r="B2" s="83"/>
      <c r="C2" s="83"/>
      <c r="D2" s="83"/>
      <c r="E2" s="83"/>
      <c r="F2" s="83"/>
      <c r="G2" s="83"/>
    </row>
    <row r="4" spans="1:8" ht="22.5" customHeight="1" x14ac:dyDescent="0.25">
      <c r="A4" s="79" t="s">
        <v>7</v>
      </c>
      <c r="B4" s="84" t="s">
        <v>55</v>
      </c>
      <c r="C4" s="84"/>
      <c r="D4" s="85" t="s">
        <v>54</v>
      </c>
      <c r="E4" s="86"/>
      <c r="F4" s="87" t="s">
        <v>48</v>
      </c>
      <c r="G4" s="87"/>
    </row>
    <row r="5" spans="1:8" ht="27.6" x14ac:dyDescent="0.25">
      <c r="A5" s="80"/>
      <c r="B5" s="2" t="s">
        <v>33</v>
      </c>
      <c r="C5" s="2" t="s">
        <v>8</v>
      </c>
      <c r="D5" s="2" t="s">
        <v>33</v>
      </c>
      <c r="E5" s="2" t="s">
        <v>8</v>
      </c>
      <c r="F5" s="87"/>
      <c r="G5" s="87"/>
    </row>
    <row r="6" spans="1:8" ht="43.5" customHeight="1" x14ac:dyDescent="0.25">
      <c r="A6" s="3" t="s">
        <v>56</v>
      </c>
      <c r="B6" s="97">
        <v>20000</v>
      </c>
      <c r="C6" s="98"/>
      <c r="D6" s="97">
        <v>7151</v>
      </c>
      <c r="E6" s="98"/>
      <c r="F6" s="32" t="s">
        <v>27</v>
      </c>
      <c r="G6" s="2" t="s">
        <v>0</v>
      </c>
      <c r="H6" s="33"/>
    </row>
    <row r="7" spans="1:8" ht="23.25" customHeight="1" x14ac:dyDescent="0.25">
      <c r="A7" s="4" t="s">
        <v>26</v>
      </c>
      <c r="B7" s="5">
        <f>C7*15</f>
        <v>45253125</v>
      </c>
      <c r="C7" s="5">
        <f>(3050000/1.12)*1.33-605000</f>
        <v>3016875</v>
      </c>
      <c r="D7" s="5">
        <f>25290734-4324832</f>
        <v>20965902</v>
      </c>
      <c r="E7" s="5">
        <f>D7/$D$6*1000</f>
        <v>2931883.9323171582</v>
      </c>
      <c r="F7" s="5">
        <f>E7-C7</f>
        <v>-84991.067682841793</v>
      </c>
      <c r="G7" s="6">
        <f>E7/C7*100</f>
        <v>97.182811098144867</v>
      </c>
      <c r="H7" s="40"/>
    </row>
    <row r="8" spans="1:8" ht="23.25" customHeight="1" x14ac:dyDescent="0.25">
      <c r="A8" s="3" t="s">
        <v>57</v>
      </c>
      <c r="B8" s="5">
        <f t="shared" ref="B8:B17" si="0">C8*15</f>
        <v>164700</v>
      </c>
      <c r="C8" s="5">
        <v>10980</v>
      </c>
      <c r="D8" s="5">
        <v>27851.7</v>
      </c>
      <c r="E8" s="5">
        <f>D8/$D$6*1000</f>
        <v>3894.7979303593906</v>
      </c>
      <c r="F8" s="5">
        <f t="shared" ref="F8:F17" si="1">E8-C8</f>
        <v>-7085.2020696406089</v>
      </c>
      <c r="G8" s="6">
        <f t="shared" ref="G8:G17" si="2">E8/C8*100</f>
        <v>35.471747999630153</v>
      </c>
      <c r="H8" s="30"/>
    </row>
    <row r="9" spans="1:8" ht="34.5" customHeight="1" x14ac:dyDescent="0.25">
      <c r="A9" s="3" t="s">
        <v>58</v>
      </c>
      <c r="B9" s="5">
        <f t="shared" si="0"/>
        <v>0</v>
      </c>
      <c r="C9" s="5">
        <v>0</v>
      </c>
      <c r="D9" s="5">
        <v>0</v>
      </c>
      <c r="E9" s="5">
        <f t="shared" ref="E9:E17" si="3">D9/$D$6*1000</f>
        <v>0</v>
      </c>
      <c r="F9" s="5">
        <f t="shared" si="1"/>
        <v>0</v>
      </c>
      <c r="G9" s="6">
        <v>0</v>
      </c>
      <c r="H9" s="30"/>
    </row>
    <row r="10" spans="1:8" ht="23.25" customHeight="1" x14ac:dyDescent="0.25">
      <c r="A10" s="3" t="s">
        <v>59</v>
      </c>
      <c r="B10" s="5">
        <f t="shared" si="0"/>
        <v>33645</v>
      </c>
      <c r="C10" s="5">
        <v>2243</v>
      </c>
      <c r="D10" s="5">
        <v>97641</v>
      </c>
      <c r="E10" s="5">
        <f t="shared" si="3"/>
        <v>13654.174241364844</v>
      </c>
      <c r="F10" s="5">
        <f t="shared" si="1"/>
        <v>11411.174241364844</v>
      </c>
      <c r="G10" s="6">
        <f t="shared" si="2"/>
        <v>608.74606515224446</v>
      </c>
      <c r="H10" s="30"/>
    </row>
    <row r="11" spans="1:8" ht="23.25" customHeight="1" x14ac:dyDescent="0.25">
      <c r="A11" s="3" t="s">
        <v>9</v>
      </c>
      <c r="B11" s="5">
        <f t="shared" si="0"/>
        <v>586260</v>
      </c>
      <c r="C11" s="5">
        <v>39084</v>
      </c>
      <c r="D11" s="5">
        <f>350358+1828482</f>
        <v>2178840</v>
      </c>
      <c r="E11" s="5">
        <f t="shared" si="3"/>
        <v>304690.25311145291</v>
      </c>
      <c r="F11" s="5">
        <f t="shared" si="1"/>
        <v>265606.25311145291</v>
      </c>
      <c r="G11" s="6">
        <f t="shared" si="2"/>
        <v>779.5779682515938</v>
      </c>
      <c r="H11" s="30"/>
    </row>
    <row r="12" spans="1:8" ht="23.25" customHeight="1" x14ac:dyDescent="0.25">
      <c r="A12" s="3" t="s">
        <v>10</v>
      </c>
      <c r="B12" s="5">
        <f t="shared" si="0"/>
        <v>96465</v>
      </c>
      <c r="C12" s="5">
        <v>6431</v>
      </c>
      <c r="D12" s="5">
        <v>349805</v>
      </c>
      <c r="E12" s="5">
        <f t="shared" si="3"/>
        <v>48916.934694448326</v>
      </c>
      <c r="F12" s="5">
        <f t="shared" si="1"/>
        <v>42485.934694448326</v>
      </c>
      <c r="G12" s="6">
        <f t="shared" si="2"/>
        <v>760.64274132247431</v>
      </c>
      <c r="H12" s="30"/>
    </row>
    <row r="13" spans="1:8" ht="23.25" customHeight="1" x14ac:dyDescent="0.25">
      <c r="A13" s="7" t="s">
        <v>39</v>
      </c>
      <c r="B13" s="5">
        <f t="shared" si="0"/>
        <v>1154265</v>
      </c>
      <c r="C13" s="5">
        <v>76951</v>
      </c>
      <c r="D13" s="5">
        <v>1806117.8</v>
      </c>
      <c r="E13" s="5">
        <f t="shared" si="3"/>
        <v>252568.56383722558</v>
      </c>
      <c r="F13" s="5">
        <f t="shared" si="1"/>
        <v>175617.56383722558</v>
      </c>
      <c r="G13" s="6">
        <f t="shared" si="2"/>
        <v>328.21998913233818</v>
      </c>
      <c r="H13" s="30"/>
    </row>
    <row r="14" spans="1:8" ht="23.25" customHeight="1" x14ac:dyDescent="0.25">
      <c r="A14" s="3" t="s">
        <v>40</v>
      </c>
      <c r="B14" s="5">
        <f t="shared" si="0"/>
        <v>138511.79999999999</v>
      </c>
      <c r="C14" s="5">
        <f>C13*0.12</f>
        <v>9234.119999999999</v>
      </c>
      <c r="D14" s="5">
        <v>214745.60000000001</v>
      </c>
      <c r="E14" s="5">
        <f t="shared" si="3"/>
        <v>30030.14962942246</v>
      </c>
      <c r="F14" s="5">
        <f t="shared" si="1"/>
        <v>20796.029629422461</v>
      </c>
      <c r="G14" s="6">
        <f t="shared" si="2"/>
        <v>325.20857027440042</v>
      </c>
      <c r="H14" s="30"/>
    </row>
    <row r="15" spans="1:8" ht="23.4" customHeight="1" x14ac:dyDescent="0.25">
      <c r="A15" s="3" t="s">
        <v>11</v>
      </c>
      <c r="B15" s="5">
        <f t="shared" si="0"/>
        <v>202620</v>
      </c>
      <c r="C15" s="5">
        <v>13508</v>
      </c>
      <c r="D15" s="5">
        <v>224271.5</v>
      </c>
      <c r="E15" s="5">
        <f t="shared" si="3"/>
        <v>31362.257026989235</v>
      </c>
      <c r="F15" s="5">
        <f t="shared" si="1"/>
        <v>17854.257026989235</v>
      </c>
      <c r="G15" s="6">
        <f t="shared" si="2"/>
        <v>232.17542957498694</v>
      </c>
      <c r="H15" s="30"/>
    </row>
    <row r="16" spans="1:8" ht="22.8" customHeight="1" x14ac:dyDescent="0.25">
      <c r="A16" s="7" t="s">
        <v>60</v>
      </c>
      <c r="B16" s="5">
        <f t="shared" si="0"/>
        <v>1892130</v>
      </c>
      <c r="C16" s="5">
        <v>126142</v>
      </c>
      <c r="D16" s="5">
        <v>965877.7</v>
      </c>
      <c r="E16" s="5">
        <f t="shared" si="3"/>
        <v>135068.89945462171</v>
      </c>
      <c r="F16" s="5">
        <f t="shared" si="1"/>
        <v>8926.8994546217145</v>
      </c>
      <c r="G16" s="6">
        <f t="shared" si="2"/>
        <v>107.07686532211453</v>
      </c>
      <c r="H16" s="30"/>
    </row>
    <row r="17" spans="1:10" ht="23.25" customHeight="1" x14ac:dyDescent="0.25">
      <c r="A17" s="8" t="s">
        <v>32</v>
      </c>
      <c r="B17" s="5">
        <f t="shared" si="0"/>
        <v>452531.25</v>
      </c>
      <c r="C17" s="5">
        <f>C7/100</f>
        <v>30168.75</v>
      </c>
      <c r="D17" s="5">
        <v>192321.5</v>
      </c>
      <c r="E17" s="5">
        <f t="shared" si="3"/>
        <v>26894.35044049783</v>
      </c>
      <c r="F17" s="5">
        <f t="shared" si="1"/>
        <v>-3274.3995595021697</v>
      </c>
      <c r="G17" s="6">
        <f t="shared" si="2"/>
        <v>89.146386378281605</v>
      </c>
      <c r="H17" s="30"/>
    </row>
    <row r="18" spans="1:10" ht="21" customHeight="1" x14ac:dyDescent="0.25">
      <c r="A18" s="9" t="s">
        <v>61</v>
      </c>
      <c r="B18" s="10">
        <f>SUM(B7:B17)</f>
        <v>49974253.049999997</v>
      </c>
      <c r="C18" s="10">
        <f>SUM(C7:C17)</f>
        <v>3331616.87</v>
      </c>
      <c r="D18" s="10">
        <f>SUM(D7:D17)</f>
        <v>27023373.800000001</v>
      </c>
      <c r="E18" s="10">
        <f>SUM(E7:E17)</f>
        <v>3778964.3126835404</v>
      </c>
      <c r="F18" s="10">
        <f>SUM(F7:F17)</f>
        <v>447347.44268354052</v>
      </c>
      <c r="G18" s="15">
        <f>E18/C18*100</f>
        <v>113.42733754027185</v>
      </c>
      <c r="H18" s="31"/>
    </row>
    <row r="19" spans="1:10" s="12" customFormat="1" x14ac:dyDescent="0.25">
      <c r="A19" s="11"/>
      <c r="B19" s="13"/>
      <c r="C19" s="13"/>
      <c r="D19" s="13"/>
      <c r="E19" s="13"/>
    </row>
    <row r="20" spans="1:10" ht="67.5" customHeight="1" x14ac:dyDescent="0.25">
      <c r="A20" s="88" t="s">
        <v>62</v>
      </c>
      <c r="B20" s="88"/>
      <c r="C20" s="88"/>
      <c r="D20" s="88"/>
      <c r="E20" s="88"/>
      <c r="F20" s="88"/>
      <c r="G20" s="88"/>
      <c r="H20" s="88"/>
      <c r="I20" s="88"/>
      <c r="J20" s="88"/>
    </row>
    <row r="21" spans="1:10" ht="15" x14ac:dyDescent="0.25">
      <c r="A21" s="95"/>
      <c r="B21" s="95"/>
      <c r="C21" s="95"/>
      <c r="D21" s="95"/>
      <c r="E21" s="95"/>
      <c r="F21" s="95"/>
      <c r="G21" s="95"/>
    </row>
    <row r="22" spans="1:10" ht="15" x14ac:dyDescent="0.25">
      <c r="A22" s="37"/>
      <c r="B22" s="37"/>
      <c r="C22" s="37"/>
      <c r="D22" s="37"/>
      <c r="E22" s="37"/>
      <c r="F22" s="37"/>
      <c r="G22" s="37"/>
    </row>
    <row r="23" spans="1:10" x14ac:dyDescent="0.25">
      <c r="E23" s="96"/>
      <c r="F23" s="96"/>
      <c r="G23" s="96"/>
    </row>
    <row r="24" spans="1:10" ht="15.6" x14ac:dyDescent="0.3">
      <c r="A24" s="77" t="s">
        <v>63</v>
      </c>
      <c r="B24" s="77"/>
      <c r="C24" s="77"/>
      <c r="D24" s="77"/>
      <c r="E24" s="77"/>
      <c r="F24" s="77"/>
      <c r="G24" s="77"/>
    </row>
    <row r="25" spans="1:10" ht="15.6" x14ac:dyDescent="0.3">
      <c r="A25" s="77" t="s">
        <v>64</v>
      </c>
      <c r="B25" s="77"/>
      <c r="C25" s="77"/>
      <c r="D25" s="77"/>
      <c r="E25" s="77"/>
      <c r="F25" s="77"/>
      <c r="G25" s="77"/>
    </row>
    <row r="27" spans="1:10" ht="17.25" customHeight="1" x14ac:dyDescent="0.25">
      <c r="A27" s="79" t="s">
        <v>7</v>
      </c>
      <c r="B27" s="84" t="s">
        <v>55</v>
      </c>
      <c r="C27" s="84"/>
      <c r="D27" s="85" t="s">
        <v>54</v>
      </c>
      <c r="E27" s="86"/>
      <c r="F27" s="89" t="s">
        <v>48</v>
      </c>
      <c r="G27" s="90"/>
    </row>
    <row r="28" spans="1:10" ht="27.6" x14ac:dyDescent="0.25">
      <c r="A28" s="80"/>
      <c r="B28" s="2" t="s">
        <v>29</v>
      </c>
      <c r="C28" s="2" t="s">
        <v>8</v>
      </c>
      <c r="D28" s="2" t="s">
        <v>29</v>
      </c>
      <c r="E28" s="2" t="s">
        <v>8</v>
      </c>
      <c r="F28" s="91"/>
      <c r="G28" s="92"/>
    </row>
    <row r="29" spans="1:10" ht="33.75" customHeight="1" x14ac:dyDescent="0.25">
      <c r="A29" s="3" t="s">
        <v>24</v>
      </c>
      <c r="B29" s="93">
        <v>4200</v>
      </c>
      <c r="C29" s="94"/>
      <c r="D29" s="93">
        <f>2082+805</f>
        <v>2887</v>
      </c>
      <c r="E29" s="94"/>
      <c r="F29" s="38" t="s">
        <v>3</v>
      </c>
      <c r="G29" s="38" t="s">
        <v>0</v>
      </c>
    </row>
    <row r="30" spans="1:10" ht="21" customHeight="1" x14ac:dyDescent="0.25">
      <c r="A30" s="7" t="s">
        <v>12</v>
      </c>
      <c r="B30" s="41">
        <v>30219</v>
      </c>
      <c r="C30" s="42">
        <v>7195</v>
      </c>
      <c r="D30" s="41">
        <v>199781</v>
      </c>
      <c r="E30" s="42">
        <v>69200.207828195358</v>
      </c>
      <c r="F30" s="6">
        <v>62005.207828195358</v>
      </c>
      <c r="G30" s="43">
        <v>961.78190171223582</v>
      </c>
    </row>
    <row r="31" spans="1:10" ht="21" customHeight="1" x14ac:dyDescent="0.25">
      <c r="A31" s="7" t="s">
        <v>13</v>
      </c>
      <c r="B31" s="41">
        <v>14561.400000000001</v>
      </c>
      <c r="C31" s="42">
        <v>3467</v>
      </c>
      <c r="D31" s="41">
        <v>104872</v>
      </c>
      <c r="E31" s="42">
        <v>36325.597506061655</v>
      </c>
      <c r="F31" s="6">
        <v>32858.597506061655</v>
      </c>
      <c r="G31" s="43">
        <v>1047.7530287297852</v>
      </c>
      <c r="H31" s="44"/>
    </row>
    <row r="32" spans="1:10" ht="21" customHeight="1" x14ac:dyDescent="0.25">
      <c r="A32" s="7" t="s">
        <v>39</v>
      </c>
      <c r="B32" s="41">
        <v>256095</v>
      </c>
      <c r="C32" s="42">
        <v>60975</v>
      </c>
      <c r="D32" s="5">
        <v>827487</v>
      </c>
      <c r="E32" s="42">
        <v>286625.2164877035</v>
      </c>
      <c r="F32" s="6">
        <v>225650.2164877035</v>
      </c>
      <c r="G32" s="43">
        <v>470.07005574039118</v>
      </c>
    </row>
    <row r="33" spans="1:8" ht="21" customHeight="1" x14ac:dyDescent="0.25">
      <c r="A33" s="7" t="s">
        <v>40</v>
      </c>
      <c r="B33" s="41">
        <v>30487.800000000003</v>
      </c>
      <c r="C33" s="42">
        <v>7259</v>
      </c>
      <c r="D33" s="5">
        <v>98294</v>
      </c>
      <c r="E33" s="42">
        <v>34047.107724281261</v>
      </c>
      <c r="F33" s="6">
        <v>26788.107724281261</v>
      </c>
      <c r="G33" s="43">
        <v>469.03303105498361</v>
      </c>
    </row>
    <row r="34" spans="1:8" ht="21" customHeight="1" x14ac:dyDescent="0.25">
      <c r="A34" s="7" t="s">
        <v>38</v>
      </c>
      <c r="B34" s="41">
        <v>97603.8</v>
      </c>
      <c r="C34" s="42">
        <v>23239</v>
      </c>
      <c r="D34" s="41">
        <v>70876</v>
      </c>
      <c r="E34" s="42">
        <v>24550.05195704884</v>
      </c>
      <c r="F34" s="6">
        <v>1311.0519570488395</v>
      </c>
      <c r="G34" s="43">
        <v>105.6416022937684</v>
      </c>
    </row>
    <row r="35" spans="1:8" ht="21" customHeight="1" x14ac:dyDescent="0.25">
      <c r="A35" s="7" t="s">
        <v>41</v>
      </c>
      <c r="B35" s="41">
        <v>14317.800000000001</v>
      </c>
      <c r="C35" s="42">
        <v>3409</v>
      </c>
      <c r="D35" s="41">
        <v>15482</v>
      </c>
      <c r="E35" s="42">
        <v>5362.6602009005883</v>
      </c>
      <c r="F35" s="6">
        <v>1953.6602009005883</v>
      </c>
      <c r="G35" s="43">
        <v>157.30889413026071</v>
      </c>
    </row>
    <row r="36" spans="1:8" ht="21" customHeight="1" x14ac:dyDescent="0.25">
      <c r="A36" s="14" t="s">
        <v>42</v>
      </c>
      <c r="B36" s="45">
        <v>443284.8</v>
      </c>
      <c r="C36" s="45">
        <v>105544</v>
      </c>
      <c r="D36" s="45">
        <v>1316792</v>
      </c>
      <c r="E36" s="45">
        <v>456110.84170419117</v>
      </c>
      <c r="F36" s="45">
        <v>350566.84170419117</v>
      </c>
      <c r="G36" s="15">
        <v>432.1523172365944</v>
      </c>
    </row>
    <row r="37" spans="1:8" x14ac:dyDescent="0.25">
      <c r="A37" s="46"/>
      <c r="B37" s="47"/>
      <c r="C37" s="47"/>
      <c r="D37" s="47"/>
      <c r="E37" s="48"/>
      <c r="F37" s="49"/>
      <c r="G37" s="49"/>
      <c r="H37" s="44"/>
    </row>
    <row r="38" spans="1:8" ht="62.25" customHeight="1" x14ac:dyDescent="0.25">
      <c r="A38" s="88" t="s">
        <v>43</v>
      </c>
      <c r="B38" s="88"/>
      <c r="C38" s="88"/>
      <c r="D38" s="88"/>
      <c r="E38" s="88"/>
      <c r="F38" s="88"/>
      <c r="G38" s="88"/>
    </row>
    <row r="39" spans="1:8" ht="15" x14ac:dyDescent="0.25">
      <c r="A39" s="21"/>
      <c r="B39" s="21"/>
      <c r="C39" s="21"/>
      <c r="D39" s="21"/>
      <c r="E39" s="21"/>
      <c r="F39" s="21"/>
      <c r="G39" s="21"/>
    </row>
  </sheetData>
  <mergeCells count="21">
    <mergeCell ref="B6:C6"/>
    <mergeCell ref="D6:E6"/>
    <mergeCell ref="A20:G20"/>
    <mergeCell ref="A38:G38"/>
    <mergeCell ref="A27:A28"/>
    <mergeCell ref="H20:J20"/>
    <mergeCell ref="B27:C27"/>
    <mergeCell ref="D27:E27"/>
    <mergeCell ref="F27:G28"/>
    <mergeCell ref="B29:C29"/>
    <mergeCell ref="D29:E29"/>
    <mergeCell ref="A25:G25"/>
    <mergeCell ref="A21:G21"/>
    <mergeCell ref="E23:G23"/>
    <mergeCell ref="A24:G24"/>
    <mergeCell ref="A1:G1"/>
    <mergeCell ref="A2:G2"/>
    <mergeCell ref="A4:A5"/>
    <mergeCell ref="B4:C4"/>
    <mergeCell ref="D4:E4"/>
    <mergeCell ref="F4:G5"/>
  </mergeCells>
  <pageMargins left="0.19685039370078741" right="0.19685039370078741" top="0.31496062992125984" bottom="0.19685039370078741" header="0.31496062992125984" footer="0.31496062992125984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"/>
  <sheetViews>
    <sheetView tabSelected="1" zoomScaleNormal="100" zoomScaleSheetLayoutView="100" workbookViewId="0">
      <selection activeCell="K23" sqref="K23"/>
    </sheetView>
  </sheetViews>
  <sheetFormatPr defaultColWidth="9.109375" defaultRowHeight="13.8" x14ac:dyDescent="0.25"/>
  <cols>
    <col min="1" max="1" width="52.109375" style="1" customWidth="1"/>
    <col min="2" max="2" width="11.5546875" style="1" customWidth="1"/>
    <col min="3" max="3" width="11.109375" style="1" customWidth="1"/>
    <col min="4" max="4" width="10.88671875" style="1" bestFit="1" customWidth="1"/>
    <col min="5" max="5" width="10.5546875" style="1" customWidth="1"/>
    <col min="6" max="6" width="9.88671875" style="1" bestFit="1" customWidth="1"/>
    <col min="7" max="16384" width="9.109375" style="1"/>
  </cols>
  <sheetData>
    <row r="1" spans="1:5" x14ac:dyDescent="0.25">
      <c r="A1" s="82" t="s">
        <v>69</v>
      </c>
      <c r="B1" s="82"/>
      <c r="C1" s="82"/>
      <c r="D1" s="82"/>
      <c r="E1" s="82"/>
    </row>
    <row r="2" spans="1:5" x14ac:dyDescent="0.25">
      <c r="B2" s="35"/>
      <c r="C2" s="35"/>
      <c r="D2" s="35"/>
      <c r="E2" s="35"/>
    </row>
    <row r="3" spans="1:5" x14ac:dyDescent="0.25">
      <c r="A3" s="99" t="s">
        <v>7</v>
      </c>
      <c r="B3" s="87" t="s">
        <v>14</v>
      </c>
      <c r="C3" s="79" t="s">
        <v>2</v>
      </c>
      <c r="D3" s="75" t="s">
        <v>48</v>
      </c>
      <c r="E3" s="76"/>
    </row>
    <row r="4" spans="1:5" x14ac:dyDescent="0.25">
      <c r="A4" s="100"/>
      <c r="B4" s="87"/>
      <c r="C4" s="101"/>
      <c r="D4" s="36" t="s">
        <v>3</v>
      </c>
      <c r="E4" s="36" t="s">
        <v>0</v>
      </c>
    </row>
    <row r="5" spans="1:5" ht="22.2" customHeight="1" x14ac:dyDescent="0.25">
      <c r="A5" s="29" t="s">
        <v>79</v>
      </c>
      <c r="B5" s="17">
        <v>14588</v>
      </c>
      <c r="C5" s="17">
        <v>11463.3</v>
      </c>
      <c r="D5" s="17">
        <f>C5-B5</f>
        <v>-3124.7000000000007</v>
      </c>
      <c r="E5" s="17">
        <f>C5/B5*100</f>
        <v>78.580340005483947</v>
      </c>
    </row>
    <row r="6" spans="1:5" ht="21" customHeight="1" x14ac:dyDescent="0.25">
      <c r="A6" s="7" t="s">
        <v>39</v>
      </c>
      <c r="B6" s="17">
        <v>1928422</v>
      </c>
      <c r="C6" s="17">
        <v>2946549</v>
      </c>
      <c r="D6" s="17">
        <f t="shared" ref="D6:D12" si="0">C6-B6</f>
        <v>1018127</v>
      </c>
      <c r="E6" s="17">
        <f t="shared" ref="E6:E12" si="1">C6/B6*100</f>
        <v>152.79586107190229</v>
      </c>
    </row>
    <row r="7" spans="1:5" ht="21" customHeight="1" x14ac:dyDescent="0.25">
      <c r="A7" s="16" t="s">
        <v>70</v>
      </c>
      <c r="B7" s="17">
        <v>231410</v>
      </c>
      <c r="C7" s="17">
        <f>C6*0.12</f>
        <v>353585.88</v>
      </c>
      <c r="D7" s="17">
        <f t="shared" si="0"/>
        <v>122175.88</v>
      </c>
      <c r="E7" s="17">
        <f t="shared" si="1"/>
        <v>152.79628365239185</v>
      </c>
    </row>
    <row r="8" spans="1:5" ht="21" customHeight="1" x14ac:dyDescent="0.25">
      <c r="A8" s="16" t="s">
        <v>34</v>
      </c>
      <c r="B8" s="17">
        <v>13792</v>
      </c>
      <c r="C8" s="17">
        <v>33942</v>
      </c>
      <c r="D8" s="17">
        <f t="shared" si="0"/>
        <v>20150</v>
      </c>
      <c r="E8" s="17">
        <f t="shared" si="1"/>
        <v>246.09918793503479</v>
      </c>
    </row>
    <row r="9" spans="1:5" ht="21" customHeight="1" x14ac:dyDescent="0.25">
      <c r="A9" s="16" t="s">
        <v>71</v>
      </c>
      <c r="B9" s="17">
        <v>19975</v>
      </c>
      <c r="C9" s="104">
        <v>43752</v>
      </c>
      <c r="D9" s="17">
        <f t="shared" si="0"/>
        <v>23777</v>
      </c>
      <c r="E9" s="17">
        <f t="shared" si="1"/>
        <v>219.03379224030039</v>
      </c>
    </row>
    <row r="10" spans="1:5" ht="21" customHeight="1" x14ac:dyDescent="0.25">
      <c r="A10" s="16" t="s">
        <v>72</v>
      </c>
      <c r="B10" s="17">
        <v>11716</v>
      </c>
      <c r="C10" s="17">
        <v>70324</v>
      </c>
      <c r="D10" s="17">
        <f t="shared" si="0"/>
        <v>58608</v>
      </c>
      <c r="E10" s="17">
        <f t="shared" si="1"/>
        <v>600.23898941618302</v>
      </c>
    </row>
    <row r="11" spans="1:5" ht="21" customHeight="1" x14ac:dyDescent="0.25">
      <c r="A11" s="16" t="s">
        <v>41</v>
      </c>
      <c r="B11" s="17">
        <v>21862</v>
      </c>
      <c r="C11" s="17">
        <v>0</v>
      </c>
      <c r="D11" s="17">
        <f t="shared" si="0"/>
        <v>-21862</v>
      </c>
      <c r="E11" s="17">
        <f t="shared" si="1"/>
        <v>0</v>
      </c>
    </row>
    <row r="12" spans="1:5" ht="21" customHeight="1" x14ac:dyDescent="0.25">
      <c r="A12" s="14" t="s">
        <v>15</v>
      </c>
      <c r="B12" s="18">
        <f>SUM(B5:B11)</f>
        <v>2241765</v>
      </c>
      <c r="C12" s="18">
        <f>SUM(C5:C11)</f>
        <v>3459616.1799999997</v>
      </c>
      <c r="D12" s="18">
        <f t="shared" si="0"/>
        <v>1217851.1799999997</v>
      </c>
      <c r="E12" s="18">
        <f t="shared" si="1"/>
        <v>154.32555062640375</v>
      </c>
    </row>
    <row r="13" spans="1:5" ht="14.25" customHeight="1" x14ac:dyDescent="0.25">
      <c r="B13" s="19"/>
      <c r="C13" s="39"/>
      <c r="D13" s="19"/>
      <c r="E13" s="20"/>
    </row>
    <row r="14" spans="1:5" ht="42.6" customHeight="1" x14ac:dyDescent="0.25">
      <c r="A14" s="102" t="s">
        <v>68</v>
      </c>
      <c r="B14" s="102"/>
      <c r="C14" s="102"/>
      <c r="D14" s="102"/>
      <c r="E14" s="102"/>
    </row>
    <row r="15" spans="1:5" ht="15" x14ac:dyDescent="0.25">
      <c r="A15" s="21"/>
      <c r="B15" s="21"/>
      <c r="C15" s="21"/>
      <c r="D15" s="21"/>
      <c r="E15" s="21"/>
    </row>
    <row r="16" spans="1:5" ht="15" x14ac:dyDescent="0.25">
      <c r="A16" s="21"/>
      <c r="B16" s="21"/>
      <c r="C16" s="21"/>
      <c r="D16" s="21"/>
      <c r="E16" s="21"/>
    </row>
    <row r="17" spans="1:5" ht="15" x14ac:dyDescent="0.25">
      <c r="A17" s="21"/>
      <c r="B17" s="21"/>
      <c r="C17" s="21"/>
      <c r="D17" s="21"/>
      <c r="E17" s="21"/>
    </row>
    <row r="18" spans="1:5" ht="15" x14ac:dyDescent="0.25">
      <c r="A18" s="21"/>
      <c r="B18" s="21"/>
      <c r="C18" s="21"/>
      <c r="D18" s="21"/>
      <c r="E18" s="21"/>
    </row>
    <row r="19" spans="1:5" x14ac:dyDescent="0.25">
      <c r="A19" s="83" t="s">
        <v>30</v>
      </c>
      <c r="B19" s="83"/>
      <c r="C19" s="83"/>
      <c r="D19" s="83"/>
      <c r="E19" s="83"/>
    </row>
    <row r="21" spans="1:5" ht="18" customHeight="1" x14ac:dyDescent="0.25">
      <c r="A21" s="87" t="s">
        <v>16</v>
      </c>
      <c r="B21" s="87" t="s">
        <v>14</v>
      </c>
      <c r="C21" s="87" t="s">
        <v>2</v>
      </c>
      <c r="D21" s="87" t="s">
        <v>48</v>
      </c>
      <c r="E21" s="87"/>
    </row>
    <row r="22" spans="1:5" x14ac:dyDescent="0.25">
      <c r="A22" s="87"/>
      <c r="B22" s="87"/>
      <c r="C22" s="87"/>
      <c r="D22" s="36" t="s">
        <v>3</v>
      </c>
      <c r="E22" s="36" t="s">
        <v>0</v>
      </c>
    </row>
    <row r="23" spans="1:5" ht="27.75" customHeight="1" x14ac:dyDescent="0.25">
      <c r="A23" s="22" t="s">
        <v>31</v>
      </c>
      <c r="B23" s="32">
        <v>104190360</v>
      </c>
      <c r="C23" s="32">
        <v>155591432</v>
      </c>
      <c r="D23" s="17">
        <f>C23-B23</f>
        <v>51401072</v>
      </c>
      <c r="E23" s="17">
        <f>C23/B23*100</f>
        <v>149.33380784940181</v>
      </c>
    </row>
    <row r="24" spans="1:5" ht="27.6" customHeight="1" x14ac:dyDescent="0.25">
      <c r="A24" s="22" t="s">
        <v>75</v>
      </c>
      <c r="B24" s="32">
        <v>98937012</v>
      </c>
      <c r="C24" s="32">
        <v>158054407</v>
      </c>
      <c r="D24" s="17">
        <f t="shared" ref="D24:D37" si="2">C24-B24</f>
        <v>59117395</v>
      </c>
      <c r="E24" s="17">
        <f t="shared" ref="E24:E34" si="3">C24/B24*100</f>
        <v>159.75255751608913</v>
      </c>
    </row>
    <row r="25" spans="1:5" ht="21" customHeight="1" x14ac:dyDescent="0.25">
      <c r="A25" s="22" t="s">
        <v>17</v>
      </c>
      <c r="B25" s="74">
        <f>B23-B24</f>
        <v>5253348</v>
      </c>
      <c r="C25" s="74">
        <f>C23-C24</f>
        <v>-2462975</v>
      </c>
      <c r="D25" s="18">
        <f t="shared" si="2"/>
        <v>-7716323</v>
      </c>
      <c r="E25" s="18">
        <f t="shared" si="3"/>
        <v>-46.883910984004871</v>
      </c>
    </row>
    <row r="26" spans="1:5" ht="21" customHeight="1" x14ac:dyDescent="0.25">
      <c r="A26" s="22" t="s">
        <v>18</v>
      </c>
      <c r="B26" s="18">
        <v>3720966</v>
      </c>
      <c r="C26" s="74">
        <f>C28+C30+C29</f>
        <v>10677555</v>
      </c>
      <c r="D26" s="18">
        <f t="shared" si="2"/>
        <v>6956589</v>
      </c>
      <c r="E26" s="18">
        <f t="shared" si="3"/>
        <v>286.95653225533368</v>
      </c>
    </row>
    <row r="27" spans="1:5" ht="14.25" customHeight="1" x14ac:dyDescent="0.25">
      <c r="A27" s="22" t="s">
        <v>25</v>
      </c>
      <c r="B27" s="17"/>
      <c r="C27" s="32"/>
      <c r="D27" s="17"/>
      <c r="E27" s="17"/>
    </row>
    <row r="28" spans="1:5" ht="21" customHeight="1" x14ac:dyDescent="0.25">
      <c r="A28" s="22" t="s">
        <v>19</v>
      </c>
      <c r="B28" s="17">
        <v>244541</v>
      </c>
      <c r="C28" s="32">
        <v>115208</v>
      </c>
      <c r="D28" s="17">
        <f t="shared" si="2"/>
        <v>-129333</v>
      </c>
      <c r="E28" s="17">
        <f t="shared" si="3"/>
        <v>47.11193623973076</v>
      </c>
    </row>
    <row r="29" spans="1:5" ht="21" customHeight="1" x14ac:dyDescent="0.25">
      <c r="A29" s="22" t="s">
        <v>20</v>
      </c>
      <c r="B29" s="17">
        <v>2241765</v>
      </c>
      <c r="C29" s="32">
        <v>3459616</v>
      </c>
      <c r="D29" s="17">
        <f t="shared" si="2"/>
        <v>1217851</v>
      </c>
      <c r="E29" s="17">
        <f t="shared" si="3"/>
        <v>154.32554259701618</v>
      </c>
    </row>
    <row r="30" spans="1:5" ht="21" customHeight="1" x14ac:dyDescent="0.25">
      <c r="A30" s="22" t="s">
        <v>76</v>
      </c>
      <c r="B30" s="17">
        <v>2474982</v>
      </c>
      <c r="C30" s="32">
        <v>7102731</v>
      </c>
      <c r="D30" s="17">
        <f t="shared" si="2"/>
        <v>4627749</v>
      </c>
      <c r="E30" s="17">
        <f t="shared" si="3"/>
        <v>286.98111743842986</v>
      </c>
    </row>
    <row r="31" spans="1:5" ht="21" customHeight="1" x14ac:dyDescent="0.25">
      <c r="A31" s="22" t="s">
        <v>77</v>
      </c>
      <c r="B31" s="17">
        <v>0</v>
      </c>
      <c r="C31" s="32">
        <v>933328</v>
      </c>
      <c r="D31" s="17">
        <f t="shared" si="2"/>
        <v>933328</v>
      </c>
      <c r="E31" s="17"/>
    </row>
    <row r="32" spans="1:5" ht="21" customHeight="1" x14ac:dyDescent="0.25">
      <c r="A32" s="22" t="s">
        <v>21</v>
      </c>
      <c r="B32" s="34">
        <f>-3261230+3210</f>
        <v>-3258020</v>
      </c>
      <c r="C32" s="18">
        <v>-12207202</v>
      </c>
      <c r="D32" s="18">
        <f t="shared" si="2"/>
        <v>-8949182</v>
      </c>
      <c r="E32" s="18">
        <f t="shared" si="3"/>
        <v>374.68161644188802</v>
      </c>
    </row>
    <row r="33" spans="1:6" ht="21" customHeight="1" x14ac:dyDescent="0.25">
      <c r="A33" s="22" t="s">
        <v>22</v>
      </c>
      <c r="B33" s="17">
        <v>0</v>
      </c>
      <c r="C33" s="32">
        <v>0</v>
      </c>
      <c r="D33" s="17">
        <f t="shared" si="2"/>
        <v>0</v>
      </c>
      <c r="E33" s="17">
        <v>0</v>
      </c>
    </row>
    <row r="34" spans="1:6" ht="21" customHeight="1" x14ac:dyDescent="0.25">
      <c r="A34" s="22" t="s">
        <v>78</v>
      </c>
      <c r="B34" s="17">
        <v>4280</v>
      </c>
      <c r="C34" s="32">
        <v>899856</v>
      </c>
      <c r="D34" s="17">
        <f t="shared" si="2"/>
        <v>895576</v>
      </c>
      <c r="E34" s="17">
        <f t="shared" si="3"/>
        <v>21024.672897196262</v>
      </c>
    </row>
    <row r="35" spans="1:6" s="24" customFormat="1" ht="21" customHeight="1" x14ac:dyDescent="0.25">
      <c r="A35" s="23" t="s">
        <v>74</v>
      </c>
      <c r="B35" s="34">
        <v>-3261230</v>
      </c>
      <c r="C35" s="34">
        <f>C32-C34</f>
        <v>-13107058</v>
      </c>
      <c r="D35" s="18">
        <f t="shared" si="2"/>
        <v>-9845828</v>
      </c>
      <c r="E35" s="18">
        <f>-C35/B35*100</f>
        <v>-401.90535472812405</v>
      </c>
      <c r="F35" s="1"/>
    </row>
    <row r="36" spans="1:6" ht="21" customHeight="1" x14ac:dyDescent="0.25">
      <c r="A36" s="22" t="s">
        <v>73</v>
      </c>
      <c r="B36" s="32">
        <v>0</v>
      </c>
      <c r="C36" s="32">
        <v>0</v>
      </c>
      <c r="D36" s="17">
        <f t="shared" si="2"/>
        <v>0</v>
      </c>
      <c r="E36" s="18">
        <v>0</v>
      </c>
    </row>
    <row r="37" spans="1:6" s="24" customFormat="1" ht="21" customHeight="1" x14ac:dyDescent="0.25">
      <c r="A37" s="23" t="s">
        <v>23</v>
      </c>
      <c r="B37" s="34">
        <v>-3261230</v>
      </c>
      <c r="C37" s="34">
        <f>C35</f>
        <v>-13107058</v>
      </c>
      <c r="D37" s="18">
        <f t="shared" si="2"/>
        <v>-9845828</v>
      </c>
      <c r="E37" s="18">
        <f>-C37/B37*100</f>
        <v>-401.90535472812405</v>
      </c>
      <c r="F37" s="1"/>
    </row>
    <row r="38" spans="1:6" x14ac:dyDescent="0.25">
      <c r="A38" s="25"/>
      <c r="B38" s="26"/>
      <c r="C38" s="26"/>
      <c r="D38" s="26"/>
      <c r="E38" s="27"/>
    </row>
    <row r="39" spans="1:6" ht="45.75" customHeight="1" x14ac:dyDescent="0.25">
      <c r="A39" s="103" t="s">
        <v>80</v>
      </c>
      <c r="B39" s="103"/>
      <c r="C39" s="103"/>
      <c r="D39" s="103"/>
      <c r="E39" s="103"/>
    </row>
    <row r="41" spans="1:6" ht="15.6" x14ac:dyDescent="0.3">
      <c r="A41" s="28" t="s">
        <v>81</v>
      </c>
      <c r="B41" s="28"/>
      <c r="C41" s="77" t="s">
        <v>28</v>
      </c>
      <c r="D41" s="77"/>
      <c r="E41" s="77"/>
    </row>
  </sheetData>
  <mergeCells count="13">
    <mergeCell ref="A14:E14"/>
    <mergeCell ref="C41:E41"/>
    <mergeCell ref="A19:E19"/>
    <mergeCell ref="A21:A22"/>
    <mergeCell ref="B21:B22"/>
    <mergeCell ref="C21:C22"/>
    <mergeCell ref="D21:E21"/>
    <mergeCell ref="A39:E39"/>
    <mergeCell ref="A1:E1"/>
    <mergeCell ref="A3:A4"/>
    <mergeCell ref="B3:B4"/>
    <mergeCell ref="C3:C4"/>
    <mergeCell ref="D3:E3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Лист1</vt:lpstr>
      <vt:lpstr>Лист2</vt:lpstr>
      <vt:lpstr>Лист3</vt:lpstr>
      <vt:lpstr>Лист1!Область_печати</vt:lpstr>
      <vt:lpstr>Лист2!Область_печати</vt:lpstr>
      <vt:lpstr>Лист3!Область_печати</vt:lpstr>
    </vt:vector>
  </TitlesOfParts>
  <Company>Reanimator Extreme Edition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BERDIYOR</cp:lastModifiedBy>
  <cp:lastPrinted>2024-05-06T09:15:56Z</cp:lastPrinted>
  <dcterms:created xsi:type="dcterms:W3CDTF">2020-06-03T08:46:25Z</dcterms:created>
  <dcterms:modified xsi:type="dcterms:W3CDTF">2025-06-29T11:05:17Z</dcterms:modified>
</cp:coreProperties>
</file>