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65491" windowWidth="12120" windowHeight="912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'Лист1'!$A$1:$F$34</definedName>
    <definedName name="_xlnm.Print_Area" localSheetId="1">'Лист2'!$A$40:$C$52</definedName>
    <definedName name="_xlnm.Print_Area" localSheetId="2">'Лист3'!$A$1:$E$40</definedName>
  </definedNames>
  <calcPr fullCalcOnLoad="1"/>
</workbook>
</file>

<file path=xl/sharedStrings.xml><?xml version="1.0" encoding="utf-8"?>
<sst xmlns="http://schemas.openxmlformats.org/spreadsheetml/2006/main" count="133" uniqueCount="89">
  <si>
    <t>Показатели</t>
  </si>
  <si>
    <t>Задание</t>
  </si>
  <si>
    <t>Факт</t>
  </si>
  <si>
    <t>Выполнение</t>
  </si>
  <si>
    <t>%</t>
  </si>
  <si>
    <t>Переработка зерна</t>
  </si>
  <si>
    <t>Отруби пшеничные</t>
  </si>
  <si>
    <t>Товарная пр-ция в действ ценах</t>
  </si>
  <si>
    <t>1.2 По комбикормовому цеху</t>
  </si>
  <si>
    <t>Откл + -</t>
  </si>
  <si>
    <t>Товарная пр-ия в действ ценах</t>
  </si>
  <si>
    <t>2. Выполнение смет затрат</t>
  </si>
  <si>
    <t>2.1 Мукомольное производство</t>
  </si>
  <si>
    <t>Статьи затрат</t>
  </si>
  <si>
    <t>Бизнес – план</t>
  </si>
  <si>
    <t>На 1 тн (сум)</t>
  </si>
  <si>
    <t>Кол-во калькулируемой пр-ии</t>
  </si>
  <si>
    <t>Сырье и материалы (за выч возв отх)</t>
  </si>
  <si>
    <t>Топливо</t>
  </si>
  <si>
    <t>Вода</t>
  </si>
  <si>
    <t>Затраты на оплату труда</t>
  </si>
  <si>
    <t>Единый социальный платеж</t>
  </si>
  <si>
    <t>Амортизация основных средств</t>
  </si>
  <si>
    <t>ИТОГО производств себестоимость</t>
  </si>
  <si>
    <t>2. 2 Комбикормовое производство</t>
  </si>
  <si>
    <t>Материалы</t>
  </si>
  <si>
    <t>Электроэнергия</t>
  </si>
  <si>
    <t>Оплата труда</t>
  </si>
  <si>
    <t>Амортизация</t>
  </si>
  <si>
    <t>Прочие затраты</t>
  </si>
  <si>
    <t>ИТОГО издержки производства</t>
  </si>
  <si>
    <t>тонн</t>
  </si>
  <si>
    <t>Объем пр-ва кормовых смесей</t>
  </si>
  <si>
    <t>Статьи  затрат</t>
  </si>
  <si>
    <t>Заработная плата</t>
  </si>
  <si>
    <t>Расход материалов</t>
  </si>
  <si>
    <t>Услуги сотовой связи</t>
  </si>
  <si>
    <t>Прочие расходы</t>
  </si>
  <si>
    <t>ВСЕГО</t>
  </si>
  <si>
    <t>Валовая прибыль от реализации</t>
  </si>
  <si>
    <t>Расходы периода – всего</t>
  </si>
  <si>
    <t>В том числе</t>
  </si>
  <si>
    <t>Прочие операционные расходы</t>
  </si>
  <si>
    <t>Прочие доходы от основной деятельности</t>
  </si>
  <si>
    <t>Прибыль от основной деятельности</t>
  </si>
  <si>
    <t>Доходы от финансовой деятельности</t>
  </si>
  <si>
    <t>Расходы по финансовой деятельности</t>
  </si>
  <si>
    <t>Прибыль до уплаты налога на доходы</t>
  </si>
  <si>
    <t>Налог на доход</t>
  </si>
  <si>
    <t>расходы по реализации</t>
  </si>
  <si>
    <t>расходы по АУП</t>
  </si>
  <si>
    <t>Всего                (тыс сум)</t>
  </si>
  <si>
    <t>Всего              (тыс сум)</t>
  </si>
  <si>
    <t>Начальник планового отдела</t>
  </si>
  <si>
    <t>Тара и тарные материалы</t>
  </si>
  <si>
    <t>Электро-энер. газ, вода,</t>
  </si>
  <si>
    <t xml:space="preserve">Электро энергия </t>
  </si>
  <si>
    <t>1. Выполнение производственных показателей</t>
  </si>
  <si>
    <t xml:space="preserve">1.1 По мельнице </t>
  </si>
  <si>
    <t>АНАЛИЗ</t>
  </si>
  <si>
    <t xml:space="preserve">«Бизнес-плану". </t>
  </si>
  <si>
    <t>2.3 Затраты на АУП</t>
  </si>
  <si>
    <t>Производства муки</t>
  </si>
  <si>
    <t>( +   -)</t>
  </si>
  <si>
    <t>Транспортный расходы</t>
  </si>
  <si>
    <t>Чистая прибыль</t>
  </si>
  <si>
    <t>тыс. сум</t>
  </si>
  <si>
    <t>Ед. Изм.</t>
  </si>
  <si>
    <t>Ед. Измер.</t>
  </si>
  <si>
    <t>Общепроизводственные расходы          (25-17счет)</t>
  </si>
  <si>
    <t>А.Холхўжаев</t>
  </si>
  <si>
    <t>3. Выполнение Финансовых Результатах (Форма-2)</t>
  </si>
  <si>
    <t xml:space="preserve">       План по прибыли выполнен. Чистая прибыль составляет 27 201 606 тыс. сум</t>
  </si>
  <si>
    <t>Выполнения «Бизнес – плана» АО «G'alla-Alteg» за III кв 2022 год</t>
  </si>
  <si>
    <t xml:space="preserve">    Объем выпуска продукции составил   108,6%  от запланированного задания по «Бизнес-плану». </t>
  </si>
  <si>
    <t xml:space="preserve">        Объем выпуска продукции составил  109,3 % от запланированного задания по </t>
  </si>
  <si>
    <t>Начисленный ЕСП (12 %)</t>
  </si>
  <si>
    <t>Смета расходов выполнено с экономией на 4,0% от плана.</t>
  </si>
  <si>
    <t>Обшепроизводственный расходы</t>
  </si>
  <si>
    <t xml:space="preserve">Смета расходов перевыполнена от плана на 32,5%, основной перерасход произошел за счет стоимости сырья это связано из-за удорожания закупки пшеницы у фермерских хозяйств .
</t>
  </si>
  <si>
    <t>Смета расходов превысила план на 12% из-за затрат на списание товарно-материальных ценностей и предметов домашнего обихода в административных целях.</t>
  </si>
  <si>
    <t>Оплата труда (8*4000000)</t>
  </si>
  <si>
    <t>Электроэнергия (1-тн 21квт)</t>
  </si>
  <si>
    <t>Тара</t>
  </si>
  <si>
    <t xml:space="preserve">Аренда </t>
  </si>
  <si>
    <t>Износ</t>
  </si>
  <si>
    <t>Кол-во калькулируемой пр-ии тонна</t>
  </si>
  <si>
    <t>Обшие</t>
  </si>
  <si>
    <t>на 1 тонна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</si>
</sst>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_(* #,##0_);_(* \(#,##0\);_(* &quot;-&quot;??_);_(@_)"/>
    <numFmt numFmtId="199" formatCode="_-* #,##0_р_._-;\-* #,##0_р_._-;_-* &quot;-&quot;??_р_._-;_-@_-"/>
    <numFmt numFmtId="200" formatCode="_-* #,##0.0\ _₽_-;\-* #,##0.0\ _₽_-;_-* &quot;-&quot;?\ _₽_-;_-@_-"/>
    <numFmt numFmtId="201" formatCode="#,##0.0"/>
  </numFmts>
  <fonts count="4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02124"/>
      <name val="Inheri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0" xfId="53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3" fontId="3" fillId="0" borderId="12" xfId="53" applyNumberFormat="1" applyFont="1" applyFill="1" applyBorder="1" applyAlignment="1">
      <alignment horizontal="center" vertical="center" wrapText="1"/>
      <protection/>
    </xf>
    <xf numFmtId="3" fontId="3" fillId="0" borderId="13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7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6"/>
  <sheetViews>
    <sheetView zoomScaleSheetLayoutView="62" zoomScalePageLayoutView="0" workbookViewId="0" topLeftCell="A4">
      <selection activeCell="A32" sqref="A32:F32"/>
    </sheetView>
  </sheetViews>
  <sheetFormatPr defaultColWidth="9.140625" defaultRowHeight="12.75"/>
  <cols>
    <col min="1" max="1" width="34.421875" style="69" customWidth="1"/>
    <col min="2" max="2" width="11.7109375" style="46" customWidth="1"/>
    <col min="3" max="3" width="14.28125" style="46" bestFit="1" customWidth="1"/>
    <col min="4" max="4" width="16.57421875" style="46" customWidth="1"/>
    <col min="5" max="5" width="13.8515625" style="46" customWidth="1"/>
    <col min="6" max="6" width="10.28125" style="46" customWidth="1"/>
    <col min="7" max="16384" width="9.140625" style="46" customWidth="1"/>
  </cols>
  <sheetData>
    <row r="2" spans="1:6" ht="15.75">
      <c r="A2" s="74" t="s">
        <v>59</v>
      </c>
      <c r="B2" s="74"/>
      <c r="C2" s="74"/>
      <c r="D2" s="74"/>
      <c r="E2" s="74"/>
      <c r="F2" s="74"/>
    </row>
    <row r="3" spans="1:6" ht="15.75">
      <c r="A3" s="74" t="s">
        <v>73</v>
      </c>
      <c r="B3" s="74"/>
      <c r="C3" s="74"/>
      <c r="D3" s="74"/>
      <c r="E3" s="74"/>
      <c r="F3" s="74"/>
    </row>
    <row r="4" spans="1:6" ht="15.75">
      <c r="A4" s="47"/>
      <c r="B4" s="22"/>
      <c r="C4" s="22"/>
      <c r="D4" s="22"/>
      <c r="E4" s="22"/>
      <c r="F4" s="22"/>
    </row>
    <row r="5" spans="1:6" ht="18" customHeight="1">
      <c r="A5" s="74" t="s">
        <v>57</v>
      </c>
      <c r="B5" s="74"/>
      <c r="C5" s="74"/>
      <c r="D5" s="74"/>
      <c r="E5" s="74"/>
      <c r="F5" s="74"/>
    </row>
    <row r="6" spans="1:6" ht="15.75">
      <c r="A6" s="74" t="s">
        <v>58</v>
      </c>
      <c r="B6" s="74"/>
      <c r="C6" s="74"/>
      <c r="D6" s="74"/>
      <c r="E6" s="74"/>
      <c r="F6" s="74"/>
    </row>
    <row r="7" spans="1:6" ht="15.75">
      <c r="A7" s="22"/>
      <c r="B7" s="22"/>
      <c r="C7" s="22"/>
      <c r="D7" s="22"/>
      <c r="E7" s="22"/>
      <c r="F7" s="22"/>
    </row>
    <row r="8" spans="1:6" ht="15">
      <c r="A8" s="76"/>
      <c r="B8" s="76"/>
      <c r="C8" s="76"/>
      <c r="D8" s="76"/>
      <c r="E8" s="76"/>
      <c r="F8" s="76"/>
    </row>
    <row r="9" spans="1:6" s="48" customFormat="1" ht="32.25" customHeight="1">
      <c r="A9" s="71" t="s">
        <v>0</v>
      </c>
      <c r="B9" s="71" t="s">
        <v>68</v>
      </c>
      <c r="C9" s="71" t="s">
        <v>1</v>
      </c>
      <c r="D9" s="71" t="s">
        <v>2</v>
      </c>
      <c r="E9" s="77" t="s">
        <v>3</v>
      </c>
      <c r="F9" s="78"/>
    </row>
    <row r="10" spans="1:6" s="48" customFormat="1" ht="32.25" customHeight="1">
      <c r="A10" s="72"/>
      <c r="B10" s="72"/>
      <c r="C10" s="72"/>
      <c r="D10" s="72"/>
      <c r="E10" s="5" t="s">
        <v>9</v>
      </c>
      <c r="F10" s="5" t="s">
        <v>4</v>
      </c>
    </row>
    <row r="11" spans="1:6" s="20" customFormat="1" ht="22.5" customHeight="1">
      <c r="A11" s="10" t="s">
        <v>5</v>
      </c>
      <c r="B11" s="49" t="s">
        <v>31</v>
      </c>
      <c r="C11" s="50">
        <v>75000</v>
      </c>
      <c r="D11" s="51">
        <v>81291</v>
      </c>
      <c r="E11" s="11">
        <f>D11-C11</f>
        <v>6291</v>
      </c>
      <c r="F11" s="13">
        <f>D11/C11*100</f>
        <v>108.38799999999999</v>
      </c>
    </row>
    <row r="12" spans="1:6" s="22" customFormat="1" ht="22.5" customHeight="1">
      <c r="A12" s="25" t="s">
        <v>62</v>
      </c>
      <c r="B12" s="52" t="s">
        <v>31</v>
      </c>
      <c r="C12" s="53">
        <v>56250</v>
      </c>
      <c r="D12" s="54">
        <v>61060</v>
      </c>
      <c r="E12" s="15">
        <f>D12-C12</f>
        <v>4810</v>
      </c>
      <c r="F12" s="16">
        <f>D12/C12*100</f>
        <v>108.55111111111111</v>
      </c>
    </row>
    <row r="13" spans="1:6" s="20" customFormat="1" ht="22.5" customHeight="1">
      <c r="A13" s="10" t="s">
        <v>6</v>
      </c>
      <c r="B13" s="49" t="s">
        <v>31</v>
      </c>
      <c r="C13" s="50">
        <v>15090</v>
      </c>
      <c r="D13" s="50">
        <v>18994</v>
      </c>
      <c r="E13" s="11">
        <f>D13-C13</f>
        <v>3904</v>
      </c>
      <c r="F13" s="13">
        <f>D13/C13*100</f>
        <v>125.87143803843605</v>
      </c>
    </row>
    <row r="14" spans="1:6" s="20" customFormat="1" ht="22.5" customHeight="1">
      <c r="A14" s="10" t="s">
        <v>7</v>
      </c>
      <c r="B14" s="49" t="s">
        <v>66</v>
      </c>
      <c r="C14" s="50">
        <v>134067550.5</v>
      </c>
      <c r="D14" s="50">
        <v>196284487</v>
      </c>
      <c r="E14" s="11">
        <f>D14-C14</f>
        <v>62216936.5</v>
      </c>
      <c r="F14" s="13">
        <f>D14/C14*100</f>
        <v>146.40715539887483</v>
      </c>
    </row>
    <row r="15" spans="1:25" s="48" customFormat="1" ht="14.25">
      <c r="A15" s="55"/>
      <c r="B15" s="56"/>
      <c r="C15" s="56"/>
      <c r="D15" s="56"/>
      <c r="E15" s="56"/>
      <c r="F15" s="56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6" s="48" customFormat="1" ht="12.75">
      <c r="A16" s="55"/>
      <c r="B16" s="56"/>
      <c r="C16" s="56"/>
      <c r="D16" s="56"/>
      <c r="E16" s="56"/>
      <c r="F16" s="56"/>
    </row>
    <row r="17" spans="1:6" s="48" customFormat="1" ht="35.25" customHeight="1">
      <c r="A17" s="70" t="s">
        <v>74</v>
      </c>
      <c r="B17" s="70"/>
      <c r="C17" s="70"/>
      <c r="D17" s="70"/>
      <c r="E17" s="70"/>
      <c r="F17" s="70"/>
    </row>
    <row r="18" spans="1:6" ht="15" customHeight="1">
      <c r="A18" s="57"/>
      <c r="B18" s="58"/>
      <c r="C18" s="58"/>
      <c r="D18" s="58"/>
      <c r="E18" s="58"/>
      <c r="F18" s="58"/>
    </row>
    <row r="19" spans="1:6" ht="15" customHeight="1">
      <c r="A19" s="75"/>
      <c r="B19" s="75"/>
      <c r="C19" s="75"/>
      <c r="D19" s="75"/>
      <c r="E19" s="75"/>
      <c r="F19" s="75"/>
    </row>
    <row r="20" spans="1:6" ht="15" customHeight="1">
      <c r="A20" s="57"/>
      <c r="B20" s="58"/>
      <c r="C20" s="58"/>
      <c r="D20" s="58"/>
      <c r="E20" s="58"/>
      <c r="F20" s="58"/>
    </row>
    <row r="21" spans="1:6" ht="15.75">
      <c r="A21" s="74" t="s">
        <v>8</v>
      </c>
      <c r="B21" s="74"/>
      <c r="C21" s="74"/>
      <c r="D21" s="74"/>
      <c r="E21" s="74"/>
      <c r="F21" s="74"/>
    </row>
    <row r="22" spans="1:6" ht="15.75">
      <c r="A22" s="22"/>
      <c r="B22" s="22"/>
      <c r="C22" s="22"/>
      <c r="D22" s="22"/>
      <c r="E22" s="22"/>
      <c r="F22" s="22"/>
    </row>
    <row r="24" spans="1:6" s="48" customFormat="1" ht="30" customHeight="1">
      <c r="A24" s="71" t="s">
        <v>0</v>
      </c>
      <c r="B24" s="71" t="s">
        <v>67</v>
      </c>
      <c r="C24" s="71" t="s">
        <v>1</v>
      </c>
      <c r="D24" s="71" t="s">
        <v>2</v>
      </c>
      <c r="E24" s="73" t="s">
        <v>3</v>
      </c>
      <c r="F24" s="73"/>
    </row>
    <row r="25" spans="1:6" s="48" customFormat="1" ht="24.75" customHeight="1">
      <c r="A25" s="72"/>
      <c r="B25" s="72"/>
      <c r="C25" s="72"/>
      <c r="D25" s="72"/>
      <c r="E25" s="5" t="s">
        <v>9</v>
      </c>
      <c r="F25" s="5" t="s">
        <v>4</v>
      </c>
    </row>
    <row r="26" spans="1:6" s="48" customFormat="1" ht="22.5" customHeight="1">
      <c r="A26" s="10" t="s">
        <v>32</v>
      </c>
      <c r="B26" s="59" t="s">
        <v>31</v>
      </c>
      <c r="C26" s="50">
        <v>23850</v>
      </c>
      <c r="D26" s="60">
        <v>26066</v>
      </c>
      <c r="E26" s="11">
        <f>D26-C26</f>
        <v>2216</v>
      </c>
      <c r="F26" s="12">
        <f>D26/C26*100</f>
        <v>109.29140461215934</v>
      </c>
    </row>
    <row r="27" spans="1:6" s="48" customFormat="1" ht="15" customHeight="1">
      <c r="A27" s="10"/>
      <c r="B27" s="59"/>
      <c r="C27" s="51"/>
      <c r="D27" s="61"/>
      <c r="E27" s="11"/>
      <c r="F27" s="12"/>
    </row>
    <row r="28" spans="1:6" s="48" customFormat="1" ht="22.5" customHeight="1">
      <c r="A28" s="10" t="s">
        <v>10</v>
      </c>
      <c r="B28" s="49" t="s">
        <v>66</v>
      </c>
      <c r="C28" s="60">
        <v>34152576</v>
      </c>
      <c r="D28" s="60">
        <v>46530762.8262087</v>
      </c>
      <c r="E28" s="11">
        <f>D28-C28</f>
        <v>12378186.826208703</v>
      </c>
      <c r="F28" s="12">
        <f>D28/C28*100</f>
        <v>136.24378678260962</v>
      </c>
    </row>
    <row r="29" spans="1:6" s="48" customFormat="1" ht="15" customHeight="1">
      <c r="A29" s="32"/>
      <c r="B29" s="62"/>
      <c r="C29" s="63"/>
      <c r="D29" s="62"/>
      <c r="E29" s="62"/>
      <c r="F29" s="62"/>
    </row>
    <row r="30" spans="1:6" s="48" customFormat="1" ht="15" customHeight="1">
      <c r="A30" s="64"/>
      <c r="B30" s="56"/>
      <c r="C30" s="56"/>
      <c r="D30" s="56"/>
      <c r="E30" s="56"/>
      <c r="F30" s="56"/>
    </row>
    <row r="31" spans="1:6" s="48" customFormat="1" ht="12.75">
      <c r="A31" s="65"/>
      <c r="B31" s="66"/>
      <c r="C31" s="66"/>
      <c r="D31" s="66"/>
      <c r="E31" s="66"/>
      <c r="F31" s="66"/>
    </row>
    <row r="32" spans="1:6" s="48" customFormat="1" ht="15.75">
      <c r="A32" s="74" t="s">
        <v>75</v>
      </c>
      <c r="B32" s="74"/>
      <c r="C32" s="74"/>
      <c r="D32" s="74"/>
      <c r="E32" s="74"/>
      <c r="F32" s="74"/>
    </row>
    <row r="33" spans="1:6" s="48" customFormat="1" ht="15.75">
      <c r="A33" s="47" t="s">
        <v>60</v>
      </c>
      <c r="B33" s="2"/>
      <c r="C33" s="2"/>
      <c r="D33" s="2"/>
      <c r="E33" s="2"/>
      <c r="F33" s="2"/>
    </row>
    <row r="34" spans="1:6" ht="15">
      <c r="A34" s="67"/>
      <c r="B34" s="20"/>
      <c r="C34" s="20"/>
      <c r="D34" s="20"/>
      <c r="E34" s="20"/>
      <c r="F34" s="20"/>
    </row>
    <row r="35" spans="1:6" ht="15">
      <c r="A35" s="68"/>
      <c r="B35" s="2"/>
      <c r="C35" s="2"/>
      <c r="D35" s="2"/>
      <c r="E35" s="2"/>
      <c r="F35" s="2"/>
    </row>
    <row r="36" spans="1:6" ht="15">
      <c r="A36" s="67"/>
      <c r="B36" s="20"/>
      <c r="C36" s="20"/>
      <c r="D36" s="20"/>
      <c r="E36" s="20"/>
      <c r="F36" s="20"/>
    </row>
  </sheetData>
  <sheetProtection/>
  <mergeCells count="19">
    <mergeCell ref="A2:F2"/>
    <mergeCell ref="A3:F3"/>
    <mergeCell ref="A5:F5"/>
    <mergeCell ref="A6:F6"/>
    <mergeCell ref="A9:A10"/>
    <mergeCell ref="B9:B10"/>
    <mergeCell ref="C9:C10"/>
    <mergeCell ref="D9:D10"/>
    <mergeCell ref="A8:F8"/>
    <mergeCell ref="E9:F9"/>
    <mergeCell ref="A17:F17"/>
    <mergeCell ref="A24:A25"/>
    <mergeCell ref="E24:F24"/>
    <mergeCell ref="A21:F21"/>
    <mergeCell ref="A32:F32"/>
    <mergeCell ref="D24:D25"/>
    <mergeCell ref="C24:C25"/>
    <mergeCell ref="B24:B25"/>
    <mergeCell ref="A19:F19"/>
  </mergeCells>
  <printOptions horizontalCentered="1"/>
  <pageMargins left="0.1968503937007874" right="0.2362204724409449" top="0.3937007874015748" bottom="0.3937007874015748" header="0" footer="0"/>
  <pageSetup horizontalDpi="120" verticalDpi="120" orientation="portrait" scale="88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115" zoomScaleNormal="115" zoomScaleSheetLayoutView="115" zoomScalePageLayoutView="0" workbookViewId="0" topLeftCell="A5">
      <selection activeCell="B13" sqref="B13"/>
    </sheetView>
  </sheetViews>
  <sheetFormatPr defaultColWidth="9.140625" defaultRowHeight="12.75"/>
  <cols>
    <col min="1" max="1" width="41.00390625" style="3" customWidth="1"/>
    <col min="2" max="2" width="15.57421875" style="3" customWidth="1"/>
    <col min="3" max="3" width="11.00390625" style="3" customWidth="1"/>
    <col min="4" max="4" width="12.421875" style="3" bestFit="1" customWidth="1"/>
    <col min="5" max="5" width="11.28125" style="3" customWidth="1"/>
    <col min="6" max="6" width="9.57421875" style="3" customWidth="1"/>
    <col min="7" max="7" width="11.57421875" style="3" bestFit="1" customWidth="1"/>
    <col min="8" max="16384" width="9.140625" style="3" customWidth="1"/>
  </cols>
  <sheetData>
    <row r="1" spans="1:7" ht="15">
      <c r="A1" s="84" t="s">
        <v>11</v>
      </c>
      <c r="B1" s="84"/>
      <c r="C1" s="84"/>
      <c r="D1" s="84"/>
      <c r="E1" s="84"/>
      <c r="F1" s="84"/>
      <c r="G1" s="84"/>
    </row>
    <row r="2" spans="1:7" ht="15">
      <c r="A2" s="84" t="s">
        <v>12</v>
      </c>
      <c r="B2" s="84"/>
      <c r="C2" s="84"/>
      <c r="D2" s="84"/>
      <c r="E2" s="84"/>
      <c r="F2" s="84"/>
      <c r="G2" s="84"/>
    </row>
    <row r="4" spans="1:7" ht="23.25" customHeight="1">
      <c r="A4" s="71" t="s">
        <v>13</v>
      </c>
      <c r="B4" s="77" t="s">
        <v>14</v>
      </c>
      <c r="C4" s="78"/>
      <c r="D4" s="77" t="s">
        <v>2</v>
      </c>
      <c r="E4" s="78"/>
      <c r="F4" s="77" t="s">
        <v>3</v>
      </c>
      <c r="G4" s="78"/>
    </row>
    <row r="5" spans="1:7" ht="27.75" customHeight="1">
      <c r="A5" s="72"/>
      <c r="B5" s="4" t="s">
        <v>52</v>
      </c>
      <c r="C5" s="4" t="s">
        <v>15</v>
      </c>
      <c r="D5" s="4" t="s">
        <v>52</v>
      </c>
      <c r="E5" s="4" t="s">
        <v>15</v>
      </c>
      <c r="F5" s="5" t="s">
        <v>9</v>
      </c>
      <c r="G5" s="4" t="s">
        <v>4</v>
      </c>
    </row>
    <row r="6" spans="1:7" s="9" customFormat="1" ht="22.5" customHeight="1">
      <c r="A6" s="6" t="s">
        <v>16</v>
      </c>
      <c r="B6" s="85">
        <v>56250</v>
      </c>
      <c r="C6" s="86"/>
      <c r="D6" s="85">
        <v>61060</v>
      </c>
      <c r="E6" s="86"/>
      <c r="F6" s="7" t="s">
        <v>63</v>
      </c>
      <c r="G6" s="8" t="s">
        <v>4</v>
      </c>
    </row>
    <row r="7" spans="1:7" s="9" customFormat="1" ht="22.5" customHeight="1">
      <c r="A7" s="10" t="s">
        <v>17</v>
      </c>
      <c r="B7" s="11">
        <f>C7*$B$6/1000</f>
        <v>84592361.25</v>
      </c>
      <c r="C7" s="11">
        <v>1503864.2</v>
      </c>
      <c r="D7" s="11">
        <v>131717059</v>
      </c>
      <c r="E7" s="11">
        <f>D7/$D$6*1000</f>
        <v>2157174.2384539796</v>
      </c>
      <c r="F7" s="11">
        <f>E7-C7</f>
        <v>653310.0384539797</v>
      </c>
      <c r="G7" s="11">
        <f>E7/C7*100</f>
        <v>143.44208994761493</v>
      </c>
    </row>
    <row r="8" spans="1:7" s="9" customFormat="1" ht="22.5" customHeight="1">
      <c r="A8" s="6" t="s">
        <v>54</v>
      </c>
      <c r="B8" s="11">
        <f aca="true" t="shared" si="0" ref="B8:B15">C8*$B$6/1000</f>
        <v>816046.875</v>
      </c>
      <c r="C8" s="11">
        <v>14507.5</v>
      </c>
      <c r="D8" s="11">
        <v>975711</v>
      </c>
      <c r="E8" s="11">
        <f aca="true" t="shared" si="1" ref="E8:E16">D8/$D$6*1000</f>
        <v>15979.544710121192</v>
      </c>
      <c r="F8" s="11">
        <f aca="true" t="shared" si="2" ref="F8:F17">E8-C8</f>
        <v>1472.044710121192</v>
      </c>
      <c r="G8" s="11">
        <f aca="true" t="shared" si="3" ref="G8:G17">E8/C8*100</f>
        <v>110.14678414696668</v>
      </c>
    </row>
    <row r="9" spans="1:7" s="9" customFormat="1" ht="22.5" customHeight="1">
      <c r="A9" s="10" t="s">
        <v>78</v>
      </c>
      <c r="B9" s="11">
        <f>C9*$B$6/1000</f>
        <v>3066187.5</v>
      </c>
      <c r="C9" s="11">
        <v>54510</v>
      </c>
      <c r="D9" s="11">
        <v>3205694</v>
      </c>
      <c r="E9" s="11">
        <f t="shared" si="1"/>
        <v>52500.720602685884</v>
      </c>
      <c r="F9" s="11">
        <f t="shared" si="2"/>
        <v>-2009.279397314116</v>
      </c>
      <c r="G9" s="11">
        <f t="shared" si="3"/>
        <v>96.3139251562757</v>
      </c>
    </row>
    <row r="10" spans="1:7" s="9" customFormat="1" ht="22.5" customHeight="1">
      <c r="A10" s="10" t="s">
        <v>18</v>
      </c>
      <c r="B10" s="11">
        <f t="shared" si="0"/>
        <v>683673.75</v>
      </c>
      <c r="C10" s="11">
        <v>12154.2</v>
      </c>
      <c r="D10" s="11">
        <f>503715.8+60645</f>
        <v>564360.8</v>
      </c>
      <c r="E10" s="11">
        <f t="shared" si="1"/>
        <v>9242.725188339338</v>
      </c>
      <c r="F10" s="11">
        <f t="shared" si="2"/>
        <v>-2911.4748116606625</v>
      </c>
      <c r="G10" s="11">
        <f t="shared" si="3"/>
        <v>76.04552490776307</v>
      </c>
    </row>
    <row r="11" spans="1:7" s="9" customFormat="1" ht="22.5" customHeight="1">
      <c r="A11" s="6" t="s">
        <v>56</v>
      </c>
      <c r="B11" s="11">
        <f t="shared" si="0"/>
        <v>2467164.375</v>
      </c>
      <c r="C11" s="11">
        <v>43860.7</v>
      </c>
      <c r="D11" s="11">
        <v>1775840</v>
      </c>
      <c r="E11" s="11">
        <f t="shared" si="1"/>
        <v>29083.52440222732</v>
      </c>
      <c r="F11" s="11">
        <f t="shared" si="2"/>
        <v>-14777.175597772679</v>
      </c>
      <c r="G11" s="11">
        <f t="shared" si="3"/>
        <v>66.30884687710711</v>
      </c>
    </row>
    <row r="12" spans="1:7" s="9" customFormat="1" ht="22.5" customHeight="1">
      <c r="A12" s="6" t="s">
        <v>19</v>
      </c>
      <c r="B12" s="11">
        <f t="shared" si="0"/>
        <v>215741.25</v>
      </c>
      <c r="C12" s="11">
        <v>3835.4</v>
      </c>
      <c r="D12" s="11">
        <v>209485</v>
      </c>
      <c r="E12" s="11">
        <f t="shared" si="1"/>
        <v>3430.8057648214867</v>
      </c>
      <c r="F12" s="11">
        <f t="shared" si="2"/>
        <v>-404.5942351785134</v>
      </c>
      <c r="G12" s="11">
        <f t="shared" si="3"/>
        <v>89.45105503523718</v>
      </c>
    </row>
    <row r="13" spans="1:7" s="9" customFormat="1" ht="22.5" customHeight="1">
      <c r="A13" s="10" t="s">
        <v>64</v>
      </c>
      <c r="B13" s="11">
        <f t="shared" si="0"/>
        <v>5566651.875</v>
      </c>
      <c r="C13" s="11">
        <v>98962.7</v>
      </c>
      <c r="D13" s="11">
        <v>6721154</v>
      </c>
      <c r="E13" s="11">
        <f t="shared" si="1"/>
        <v>110074.58237798886</v>
      </c>
      <c r="F13" s="11">
        <f t="shared" si="2"/>
        <v>11111.882377988863</v>
      </c>
      <c r="G13" s="11">
        <f t="shared" si="3"/>
        <v>111.22835409501648</v>
      </c>
    </row>
    <row r="14" spans="1:7" s="9" customFormat="1" ht="22.5" customHeight="1">
      <c r="A14" s="6" t="s">
        <v>20</v>
      </c>
      <c r="B14" s="11">
        <f t="shared" si="0"/>
        <v>2625075</v>
      </c>
      <c r="C14" s="11">
        <v>46668</v>
      </c>
      <c r="D14" s="11">
        <v>4088050</v>
      </c>
      <c r="E14" s="11">
        <f t="shared" si="1"/>
        <v>66951.35931870292</v>
      </c>
      <c r="F14" s="11">
        <f t="shared" si="2"/>
        <v>20283.35931870292</v>
      </c>
      <c r="G14" s="11">
        <f t="shared" si="3"/>
        <v>143.46309959437497</v>
      </c>
    </row>
    <row r="15" spans="1:7" s="9" customFormat="1" ht="22.5" customHeight="1">
      <c r="A15" s="6" t="s">
        <v>21</v>
      </c>
      <c r="B15" s="11">
        <f t="shared" si="0"/>
        <v>315000</v>
      </c>
      <c r="C15" s="11">
        <v>5600</v>
      </c>
      <c r="D15" s="11">
        <v>473195</v>
      </c>
      <c r="E15" s="11">
        <f t="shared" si="1"/>
        <v>7749.672453324599</v>
      </c>
      <c r="F15" s="11">
        <f t="shared" si="2"/>
        <v>2149.672453324599</v>
      </c>
      <c r="G15" s="11">
        <f t="shared" si="3"/>
        <v>138.38700809508214</v>
      </c>
    </row>
    <row r="16" spans="1:7" s="9" customFormat="1" ht="22.5" customHeight="1">
      <c r="A16" s="6" t="s">
        <v>22</v>
      </c>
      <c r="B16" s="11">
        <f>C16*$B$6/1000</f>
        <v>2630075.625</v>
      </c>
      <c r="C16" s="11">
        <v>46756.9</v>
      </c>
      <c r="D16" s="11">
        <v>2961874</v>
      </c>
      <c r="E16" s="11">
        <f t="shared" si="1"/>
        <v>48507.59908286931</v>
      </c>
      <c r="F16" s="11">
        <f t="shared" si="2"/>
        <v>1750.6990828693088</v>
      </c>
      <c r="G16" s="11">
        <f t="shared" si="3"/>
        <v>103.74425824395823</v>
      </c>
    </row>
    <row r="17" spans="1:7" s="9" customFormat="1" ht="22.5" customHeight="1">
      <c r="A17" s="14" t="s">
        <v>23</v>
      </c>
      <c r="B17" s="15">
        <f>SUM(B7:B16)</f>
        <v>102977977.5</v>
      </c>
      <c r="C17" s="15">
        <v>1886719.4999999995</v>
      </c>
      <c r="D17" s="15">
        <f>SUM(D7:D16)</f>
        <v>152692422.8</v>
      </c>
      <c r="E17" s="15">
        <f>SUM(E7:E16)</f>
        <v>2500694.7723550606</v>
      </c>
      <c r="F17" s="15">
        <f t="shared" si="2"/>
        <v>613975.272355061</v>
      </c>
      <c r="G17" s="16">
        <f t="shared" si="3"/>
        <v>132.54194766922487</v>
      </c>
    </row>
    <row r="18" spans="1:7" s="9" customFormat="1" ht="22.5" customHeight="1">
      <c r="A18" s="17"/>
      <c r="B18" s="18"/>
      <c r="C18" s="18"/>
      <c r="D18" s="18"/>
      <c r="E18" s="18"/>
      <c r="F18" s="18"/>
      <c r="G18" s="19"/>
    </row>
    <row r="19" spans="1:7" s="20" customFormat="1" ht="63" customHeight="1">
      <c r="A19" s="81" t="s">
        <v>79</v>
      </c>
      <c r="B19" s="81"/>
      <c r="C19" s="81"/>
      <c r="D19" s="81"/>
      <c r="E19" s="81"/>
      <c r="F19" s="81"/>
      <c r="G19" s="81"/>
    </row>
    <row r="20" spans="1:7" s="20" customFormat="1" ht="15">
      <c r="A20" s="21"/>
      <c r="B20" s="21"/>
      <c r="C20" s="21"/>
      <c r="D20" s="21"/>
      <c r="E20" s="21"/>
      <c r="F20" s="21"/>
      <c r="G20" s="21"/>
    </row>
    <row r="21" spans="1:7" s="20" customFormat="1" ht="15.75" customHeight="1">
      <c r="A21" s="74" t="s">
        <v>24</v>
      </c>
      <c r="B21" s="74"/>
      <c r="C21" s="74"/>
      <c r="D21" s="74"/>
      <c r="E21" s="74"/>
      <c r="F21" s="74"/>
      <c r="G21" s="74"/>
    </row>
    <row r="22" spans="1:7" s="20" customFormat="1" ht="15.75">
      <c r="A22" s="74"/>
      <c r="B22" s="74"/>
      <c r="C22" s="74"/>
      <c r="D22" s="74"/>
      <c r="E22" s="74"/>
      <c r="F22" s="74"/>
      <c r="G22" s="74"/>
    </row>
    <row r="24" spans="1:7" ht="23.25" customHeight="1">
      <c r="A24" s="71" t="s">
        <v>13</v>
      </c>
      <c r="B24" s="77" t="s">
        <v>14</v>
      </c>
      <c r="C24" s="78"/>
      <c r="D24" s="77" t="s">
        <v>2</v>
      </c>
      <c r="E24" s="78"/>
      <c r="F24" s="77" t="s">
        <v>3</v>
      </c>
      <c r="G24" s="78"/>
    </row>
    <row r="25" spans="1:7" ht="25.5">
      <c r="A25" s="72"/>
      <c r="B25" s="4" t="s">
        <v>51</v>
      </c>
      <c r="C25" s="4" t="s">
        <v>15</v>
      </c>
      <c r="D25" s="4" t="s">
        <v>52</v>
      </c>
      <c r="E25" s="4" t="s">
        <v>15</v>
      </c>
      <c r="F25" s="5" t="s">
        <v>9</v>
      </c>
      <c r="G25" s="4" t="s">
        <v>4</v>
      </c>
    </row>
    <row r="26" spans="1:7" s="9" customFormat="1" ht="22.5" customHeight="1">
      <c r="A26" s="6" t="s">
        <v>16</v>
      </c>
      <c r="B26" s="82">
        <v>23850</v>
      </c>
      <c r="C26" s="83"/>
      <c r="D26" s="82">
        <v>26066</v>
      </c>
      <c r="E26" s="83"/>
      <c r="F26" s="23"/>
      <c r="G26" s="23"/>
    </row>
    <row r="27" spans="1:7" s="9" customFormat="1" ht="22.5" customHeight="1">
      <c r="A27" s="10" t="s">
        <v>25</v>
      </c>
      <c r="B27" s="24">
        <f>$B$26*C27/1000</f>
        <v>78824.25</v>
      </c>
      <c r="C27" s="1">
        <v>3305</v>
      </c>
      <c r="D27" s="1">
        <v>52300</v>
      </c>
      <c r="E27" s="1">
        <f>D27/$D$26*1000</f>
        <v>2006.4451776260262</v>
      </c>
      <c r="F27" s="13">
        <f>E27-C27</f>
        <v>-1298.5548223739738</v>
      </c>
      <c r="G27" s="13">
        <f>E27/C27*100</f>
        <v>60.70938510214905</v>
      </c>
    </row>
    <row r="28" spans="1:7" s="9" customFormat="1" ht="22.5" customHeight="1">
      <c r="A28" s="10" t="s">
        <v>26</v>
      </c>
      <c r="B28" s="24">
        <f aca="true" t="shared" si="4" ref="B28:B33">$B$26*C28/1000</f>
        <v>197311.05</v>
      </c>
      <c r="C28" s="1">
        <v>8273</v>
      </c>
      <c r="D28" s="1">
        <v>160794</v>
      </c>
      <c r="E28" s="1">
        <f aca="true" t="shared" si="5" ref="E28:E33">D28/$D$26*1000</f>
        <v>6168.725542852759</v>
      </c>
      <c r="F28" s="13">
        <f aca="true" t="shared" si="6" ref="F28:F34">E28-C28</f>
        <v>-2104.2744571472413</v>
      </c>
      <c r="G28" s="13">
        <f aca="true" t="shared" si="7" ref="G28:G34">E28/C28*100</f>
        <v>74.56455388435585</v>
      </c>
    </row>
    <row r="29" spans="1:7" s="9" customFormat="1" ht="22.5" customHeight="1">
      <c r="A29" s="6" t="s">
        <v>27</v>
      </c>
      <c r="B29" s="24">
        <f t="shared" si="4"/>
        <v>1314325.8</v>
      </c>
      <c r="C29" s="1">
        <v>55108</v>
      </c>
      <c r="D29" s="1">
        <v>1589387</v>
      </c>
      <c r="E29" s="1">
        <f t="shared" si="5"/>
        <v>60975.485306529576</v>
      </c>
      <c r="F29" s="13">
        <f t="shared" si="6"/>
        <v>5867.485306529576</v>
      </c>
      <c r="G29" s="13">
        <f t="shared" si="7"/>
        <v>110.64724777986785</v>
      </c>
    </row>
    <row r="30" spans="1:7" s="9" customFormat="1" ht="22.5" customHeight="1">
      <c r="A30" s="10" t="s">
        <v>76</v>
      </c>
      <c r="B30" s="24">
        <f t="shared" si="4"/>
        <v>129553.2</v>
      </c>
      <c r="C30" s="1">
        <v>5432</v>
      </c>
      <c r="D30" s="1">
        <v>189221</v>
      </c>
      <c r="E30" s="1">
        <f t="shared" si="5"/>
        <v>7259.303306989948</v>
      </c>
      <c r="F30" s="13">
        <f t="shared" si="6"/>
        <v>1827.3033069899484</v>
      </c>
      <c r="G30" s="13">
        <f t="shared" si="7"/>
        <v>133.63960432602997</v>
      </c>
    </row>
    <row r="31" spans="1:7" s="9" customFormat="1" ht="22.5" customHeight="1">
      <c r="A31" s="6" t="s">
        <v>28</v>
      </c>
      <c r="B31" s="24">
        <f t="shared" si="4"/>
        <v>15550.2</v>
      </c>
      <c r="C31" s="1">
        <v>652</v>
      </c>
      <c r="D31" s="1">
        <v>90359</v>
      </c>
      <c r="E31" s="1">
        <f t="shared" si="5"/>
        <v>3466.546458988721</v>
      </c>
      <c r="F31" s="13">
        <f t="shared" si="6"/>
        <v>2814.546458988721</v>
      </c>
      <c r="G31" s="13">
        <f t="shared" si="7"/>
        <v>531.6789047528713</v>
      </c>
    </row>
    <row r="32" spans="1:7" s="9" customFormat="1" ht="36" customHeight="1">
      <c r="A32" s="10" t="s">
        <v>69</v>
      </c>
      <c r="B32" s="24">
        <f t="shared" si="4"/>
        <v>1906044.3</v>
      </c>
      <c r="C32" s="1">
        <v>79918</v>
      </c>
      <c r="D32" s="1">
        <v>2057344</v>
      </c>
      <c r="E32" s="1">
        <f t="shared" si="5"/>
        <v>78928.25903475792</v>
      </c>
      <c r="F32" s="13">
        <f t="shared" si="6"/>
        <v>-989.7409652420756</v>
      </c>
      <c r="G32" s="13">
        <f t="shared" si="7"/>
        <v>98.76155438669376</v>
      </c>
    </row>
    <row r="33" spans="1:7" s="9" customFormat="1" ht="22.5" customHeight="1">
      <c r="A33" s="10" t="s">
        <v>29</v>
      </c>
      <c r="B33" s="24">
        <f t="shared" si="4"/>
        <v>1384492.5</v>
      </c>
      <c r="C33" s="1">
        <v>58050</v>
      </c>
      <c r="D33" s="1">
        <v>1146099</v>
      </c>
      <c r="E33" s="1">
        <f t="shared" si="5"/>
        <v>43969.116857208624</v>
      </c>
      <c r="F33" s="13">
        <f t="shared" si="6"/>
        <v>-14080.883142791376</v>
      </c>
      <c r="G33" s="13">
        <f t="shared" si="7"/>
        <v>75.74352602447652</v>
      </c>
    </row>
    <row r="34" spans="1:7" s="9" customFormat="1" ht="22.5" customHeight="1">
      <c r="A34" s="25" t="s">
        <v>30</v>
      </c>
      <c r="B34" s="26">
        <f>SUM(B27:B33)</f>
        <v>5026101.3</v>
      </c>
      <c r="C34" s="26">
        <f>SUM(C27:C33)</f>
        <v>210738</v>
      </c>
      <c r="D34" s="26">
        <f>SUM(D27:D33)</f>
        <v>5285504</v>
      </c>
      <c r="E34" s="26">
        <f>SUM(E27:E33)</f>
        <v>202773.8816849536</v>
      </c>
      <c r="F34" s="27">
        <f t="shared" si="6"/>
        <v>-7964.118315046391</v>
      </c>
      <c r="G34" s="27">
        <f t="shared" si="7"/>
        <v>96.22084374197041</v>
      </c>
    </row>
    <row r="36" spans="1:7" ht="15.75">
      <c r="A36" s="81" t="s">
        <v>77</v>
      </c>
      <c r="B36" s="81"/>
      <c r="C36" s="81"/>
      <c r="D36" s="81"/>
      <c r="E36" s="81"/>
      <c r="F36" s="81"/>
      <c r="G36" s="81"/>
    </row>
    <row r="40" spans="1:3" ht="12.75">
      <c r="A40" s="73" t="s">
        <v>13</v>
      </c>
      <c r="B40" s="79" t="s">
        <v>87</v>
      </c>
      <c r="C40" s="79" t="s">
        <v>88</v>
      </c>
    </row>
    <row r="41" spans="1:3" s="20" customFormat="1" ht="15">
      <c r="A41" s="73"/>
      <c r="B41" s="80"/>
      <c r="C41" s="80"/>
    </row>
    <row r="42" spans="1:3" ht="14.25">
      <c r="A42" s="10" t="s">
        <v>86</v>
      </c>
      <c r="B42" s="4">
        <v>900</v>
      </c>
      <c r="C42" s="4">
        <v>1</v>
      </c>
    </row>
    <row r="43" spans="1:3" ht="14.25">
      <c r="A43" s="10" t="s">
        <v>83</v>
      </c>
      <c r="B43" s="4"/>
      <c r="C43" s="4"/>
    </row>
    <row r="44" spans="1:3" ht="14.25">
      <c r="A44" s="10" t="s">
        <v>82</v>
      </c>
      <c r="B44" s="4">
        <f>30*21*30*385</f>
        <v>7276500</v>
      </c>
      <c r="C44" s="4">
        <f>B44/900</f>
        <v>8085</v>
      </c>
    </row>
    <row r="45" spans="1:3" ht="14.25">
      <c r="A45" s="10" t="s">
        <v>81</v>
      </c>
      <c r="B45" s="4">
        <f>4000000*8</f>
        <v>32000000</v>
      </c>
      <c r="C45" s="40">
        <f>B45/900</f>
        <v>35555.555555555555</v>
      </c>
    </row>
    <row r="46" spans="1:3" ht="14.25">
      <c r="A46" s="10" t="s">
        <v>76</v>
      </c>
      <c r="B46" s="4">
        <f>B45*12/100</f>
        <v>3840000</v>
      </c>
      <c r="C46" s="40">
        <f>B46/900</f>
        <v>4266.666666666667</v>
      </c>
    </row>
    <row r="47" spans="1:3" ht="14.25">
      <c r="A47" s="10" t="s">
        <v>84</v>
      </c>
      <c r="B47" s="4"/>
      <c r="C47" s="4"/>
    </row>
    <row r="48" spans="1:3" ht="14.25">
      <c r="A48" s="10" t="s">
        <v>85</v>
      </c>
      <c r="B48" s="4"/>
      <c r="C48" s="4"/>
    </row>
    <row r="49" spans="1:3" ht="14.25">
      <c r="A49" s="10" t="s">
        <v>29</v>
      </c>
      <c r="B49" s="4"/>
      <c r="C49" s="4"/>
    </row>
    <row r="50" spans="1:3" ht="15">
      <c r="A50" s="25" t="s">
        <v>30</v>
      </c>
      <c r="B50" s="4">
        <f>SUM(B43:B49)</f>
        <v>43116500</v>
      </c>
      <c r="C50" s="40">
        <f>SUM(C43:C49)</f>
        <v>47907.22222222222</v>
      </c>
    </row>
  </sheetData>
  <sheetProtection/>
  <mergeCells count="21">
    <mergeCell ref="D4:E4"/>
    <mergeCell ref="A21:G21"/>
    <mergeCell ref="A36:G36"/>
    <mergeCell ref="A1:G1"/>
    <mergeCell ref="A2:G2"/>
    <mergeCell ref="F4:G4"/>
    <mergeCell ref="B6:C6"/>
    <mergeCell ref="D6:E6"/>
    <mergeCell ref="A22:G22"/>
    <mergeCell ref="B4:C4"/>
    <mergeCell ref="A4:A5"/>
    <mergeCell ref="A40:A41"/>
    <mergeCell ref="B40:B41"/>
    <mergeCell ref="C40:C41"/>
    <mergeCell ref="A19:G19"/>
    <mergeCell ref="F24:G24"/>
    <mergeCell ref="B26:C26"/>
    <mergeCell ref="D26:E26"/>
    <mergeCell ref="A24:A25"/>
    <mergeCell ref="B24:C24"/>
    <mergeCell ref="D24:E24"/>
  </mergeCells>
  <printOptions/>
  <pageMargins left="0.2" right="0.21" top="0.3937007874015748" bottom="0.3937007874015748" header="0" footer="0"/>
  <pageSetup horizontalDpi="120" verticalDpi="12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115" zoomScaleSheetLayoutView="115" zoomScalePageLayoutView="0" workbookViewId="0" topLeftCell="A1">
      <selection activeCell="B10" sqref="B10"/>
    </sheetView>
  </sheetViews>
  <sheetFormatPr defaultColWidth="9.140625" defaultRowHeight="12.75"/>
  <cols>
    <col min="1" max="1" width="37.421875" style="3" customWidth="1"/>
    <col min="2" max="2" width="11.57421875" style="3" customWidth="1"/>
    <col min="3" max="3" width="10.28125" style="3" customWidth="1"/>
    <col min="4" max="4" width="9.8515625" style="3" customWidth="1"/>
    <col min="5" max="16384" width="9.140625" style="3" customWidth="1"/>
  </cols>
  <sheetData>
    <row r="1" spans="1:5" ht="15">
      <c r="A1" s="84" t="s">
        <v>61</v>
      </c>
      <c r="B1" s="84"/>
      <c r="C1" s="84"/>
      <c r="D1" s="84"/>
      <c r="E1" s="84"/>
    </row>
    <row r="3" spans="1:5" ht="15.75" customHeight="1">
      <c r="A3" s="71" t="s">
        <v>33</v>
      </c>
      <c r="B3" s="71" t="s">
        <v>14</v>
      </c>
      <c r="C3" s="71" t="s">
        <v>2</v>
      </c>
      <c r="D3" s="77" t="s">
        <v>3</v>
      </c>
      <c r="E3" s="78"/>
    </row>
    <row r="4" spans="1:5" ht="15.75" customHeight="1">
      <c r="A4" s="72"/>
      <c r="B4" s="72"/>
      <c r="C4" s="72"/>
      <c r="D4" s="5" t="s">
        <v>9</v>
      </c>
      <c r="E4" s="4" t="s">
        <v>4</v>
      </c>
    </row>
    <row r="5" spans="1:5" ht="18.75" customHeight="1">
      <c r="A5" s="28" t="s">
        <v>22</v>
      </c>
      <c r="B5" s="29">
        <v>147234</v>
      </c>
      <c r="C5" s="29">
        <v>125453.72193</v>
      </c>
      <c r="D5" s="30">
        <f>C5-B5</f>
        <v>-21780.27807</v>
      </c>
      <c r="E5" s="31">
        <f aca="true" t="shared" si="0" ref="E5:E12">C5/B5*100</f>
        <v>85.20703229552956</v>
      </c>
    </row>
    <row r="6" spans="1:5" ht="18.75" customHeight="1">
      <c r="A6" s="32" t="s">
        <v>34</v>
      </c>
      <c r="B6" s="29">
        <v>2985840</v>
      </c>
      <c r="C6" s="29">
        <v>3458981</v>
      </c>
      <c r="D6" s="30">
        <f aca="true" t="shared" si="1" ref="D6:D11">C6-B6</f>
        <v>473141</v>
      </c>
      <c r="E6" s="31">
        <f t="shared" si="0"/>
        <v>115.84616054443642</v>
      </c>
    </row>
    <row r="7" spans="1:5" ht="18.75" customHeight="1">
      <c r="A7" s="28" t="s">
        <v>21</v>
      </c>
      <c r="B7" s="29">
        <v>447876</v>
      </c>
      <c r="C7" s="29">
        <v>404589</v>
      </c>
      <c r="D7" s="30">
        <f t="shared" si="1"/>
        <v>-43287</v>
      </c>
      <c r="E7" s="31">
        <f t="shared" si="0"/>
        <v>90.33504809366877</v>
      </c>
    </row>
    <row r="8" spans="1:5" ht="18.75" customHeight="1">
      <c r="A8" s="32" t="s">
        <v>35</v>
      </c>
      <c r="B8" s="29">
        <v>107727</v>
      </c>
      <c r="C8" s="29">
        <v>177345</v>
      </c>
      <c r="D8" s="30">
        <f t="shared" si="1"/>
        <v>69618</v>
      </c>
      <c r="E8" s="31">
        <f t="shared" si="0"/>
        <v>164.62446740371496</v>
      </c>
    </row>
    <row r="9" spans="1:5" ht="18.75" customHeight="1">
      <c r="A9" s="32" t="s">
        <v>36</v>
      </c>
      <c r="B9" s="29">
        <v>46872</v>
      </c>
      <c r="C9" s="29">
        <v>46229</v>
      </c>
      <c r="D9" s="30">
        <f t="shared" si="1"/>
        <v>-643</v>
      </c>
      <c r="E9" s="31">
        <f t="shared" si="0"/>
        <v>98.62817887011435</v>
      </c>
    </row>
    <row r="10" spans="1:5" ht="18.75" customHeight="1">
      <c r="A10" s="28" t="s">
        <v>55</v>
      </c>
      <c r="B10" s="29">
        <v>49110</v>
      </c>
      <c r="C10" s="29">
        <v>6903</v>
      </c>
      <c r="D10" s="30">
        <f t="shared" si="1"/>
        <v>-42207</v>
      </c>
      <c r="E10" s="31">
        <f t="shared" si="0"/>
        <v>14.05620036652413</v>
      </c>
    </row>
    <row r="11" spans="1:5" ht="18.75" customHeight="1">
      <c r="A11" s="28" t="s">
        <v>37</v>
      </c>
      <c r="B11" s="29">
        <v>20400</v>
      </c>
      <c r="C11" s="29">
        <v>32066</v>
      </c>
      <c r="D11" s="30">
        <f t="shared" si="1"/>
        <v>11666</v>
      </c>
      <c r="E11" s="31">
        <f t="shared" si="0"/>
        <v>157.18627450980392</v>
      </c>
    </row>
    <row r="12" spans="1:5" ht="18.75" customHeight="1">
      <c r="A12" s="33" t="s">
        <v>38</v>
      </c>
      <c r="B12" s="34">
        <f>SUM(B5:B11)</f>
        <v>3805059</v>
      </c>
      <c r="C12" s="34">
        <f>SUM(C5:C11)</f>
        <v>4251566.72193</v>
      </c>
      <c r="D12" s="34">
        <f>SUM(D5:D11)</f>
        <v>446507.72193</v>
      </c>
      <c r="E12" s="35">
        <f t="shared" si="0"/>
        <v>111.73458077601425</v>
      </c>
    </row>
    <row r="13" spans="2:3" ht="12.75">
      <c r="B13" s="36"/>
      <c r="C13" s="36"/>
    </row>
    <row r="14" spans="1:5" ht="51" customHeight="1">
      <c r="A14" s="87" t="s">
        <v>80</v>
      </c>
      <c r="B14" s="87"/>
      <c r="C14" s="87"/>
      <c r="D14" s="87"/>
      <c r="E14" s="87"/>
    </row>
    <row r="15" spans="1:5" ht="14.25">
      <c r="A15" s="37"/>
      <c r="B15" s="37"/>
      <c r="C15" s="37"/>
      <c r="D15" s="37"/>
      <c r="E15" s="37"/>
    </row>
    <row r="16" spans="1:5" s="39" customFormat="1" ht="14.25">
      <c r="A16" s="38"/>
      <c r="B16" s="37"/>
      <c r="C16" s="37"/>
      <c r="D16" s="37"/>
      <c r="E16" s="37"/>
    </row>
    <row r="17" spans="1:5" ht="14.25">
      <c r="A17" s="37"/>
      <c r="B17" s="37"/>
      <c r="C17" s="37"/>
      <c r="D17" s="37"/>
      <c r="E17" s="37"/>
    </row>
    <row r="18" spans="1:5" ht="15">
      <c r="A18" s="84" t="s">
        <v>71</v>
      </c>
      <c r="B18" s="84"/>
      <c r="C18" s="84"/>
      <c r="D18" s="84"/>
      <c r="E18" s="84"/>
    </row>
    <row r="20" spans="1:5" ht="15.75" customHeight="1">
      <c r="A20" s="71" t="s">
        <v>33</v>
      </c>
      <c r="B20" s="71" t="s">
        <v>14</v>
      </c>
      <c r="C20" s="71" t="s">
        <v>2</v>
      </c>
      <c r="D20" s="77" t="s">
        <v>3</v>
      </c>
      <c r="E20" s="78"/>
    </row>
    <row r="21" spans="1:5" ht="15.75" customHeight="1">
      <c r="A21" s="72"/>
      <c r="B21" s="72"/>
      <c r="C21" s="72"/>
      <c r="D21" s="5" t="s">
        <v>9</v>
      </c>
      <c r="E21" s="4" t="s">
        <v>4</v>
      </c>
    </row>
    <row r="22" spans="1:5" ht="18.75" customHeight="1">
      <c r="A22" s="28" t="s">
        <v>39</v>
      </c>
      <c r="B22" s="29">
        <v>12952950</v>
      </c>
      <c r="C22" s="29">
        <v>17042999</v>
      </c>
      <c r="D22" s="30">
        <f>C22-B22</f>
        <v>4090049</v>
      </c>
      <c r="E22" s="40">
        <f>C22/B22*100</f>
        <v>131.57619692811292</v>
      </c>
    </row>
    <row r="23" spans="1:5" ht="18.75" customHeight="1">
      <c r="A23" s="28" t="s">
        <v>40</v>
      </c>
      <c r="B23" s="29">
        <v>17791119</v>
      </c>
      <c r="C23" s="29">
        <v>17828787</v>
      </c>
      <c r="D23" s="30">
        <f aca="true" t="shared" si="2" ref="D23:D34">C23-B23</f>
        <v>37668</v>
      </c>
      <c r="E23" s="40">
        <f aca="true" t="shared" si="3" ref="E23:E33">C23/B23*100</f>
        <v>100.21172361333764</v>
      </c>
    </row>
    <row r="24" spans="1:5" s="42" customFormat="1" ht="12.75">
      <c r="A24" s="41" t="s">
        <v>41</v>
      </c>
      <c r="B24" s="29">
        <v>0</v>
      </c>
      <c r="C24" s="29"/>
      <c r="D24" s="30"/>
      <c r="E24" s="40"/>
    </row>
    <row r="25" spans="1:5" ht="18.75" customHeight="1">
      <c r="A25" s="28" t="s">
        <v>49</v>
      </c>
      <c r="B25" s="29">
        <v>290985</v>
      </c>
      <c r="C25" s="29">
        <v>743576</v>
      </c>
      <c r="D25" s="30">
        <f t="shared" si="2"/>
        <v>452591</v>
      </c>
      <c r="E25" s="40">
        <f t="shared" si="3"/>
        <v>255.53757066515453</v>
      </c>
    </row>
    <row r="26" spans="1:5" ht="18.75" customHeight="1">
      <c r="A26" s="28" t="s">
        <v>50</v>
      </c>
      <c r="B26" s="29">
        <v>3805059</v>
      </c>
      <c r="C26" s="29">
        <v>4251567</v>
      </c>
      <c r="D26" s="30">
        <f t="shared" si="2"/>
        <v>446508</v>
      </c>
      <c r="E26" s="40">
        <f t="shared" si="3"/>
        <v>111.73458808391669</v>
      </c>
    </row>
    <row r="27" spans="1:5" ht="18.75" customHeight="1">
      <c r="A27" s="28" t="s">
        <v>42</v>
      </c>
      <c r="B27" s="29">
        <v>13695075</v>
      </c>
      <c r="C27" s="29">
        <v>12833644</v>
      </c>
      <c r="D27" s="30">
        <f t="shared" si="2"/>
        <v>-861431</v>
      </c>
      <c r="E27" s="40">
        <f t="shared" si="3"/>
        <v>93.7099212673169</v>
      </c>
    </row>
    <row r="28" spans="1:5" ht="18.75" customHeight="1">
      <c r="A28" s="28" t="s">
        <v>43</v>
      </c>
      <c r="B28" s="29">
        <v>12006828</v>
      </c>
      <c r="C28" s="29">
        <v>34602889</v>
      </c>
      <c r="D28" s="30">
        <f t="shared" si="2"/>
        <v>22596061</v>
      </c>
      <c r="E28" s="40">
        <f t="shared" si="3"/>
        <v>288.1934262737836</v>
      </c>
    </row>
    <row r="29" spans="1:5" ht="18.75" customHeight="1">
      <c r="A29" s="28" t="s">
        <v>44</v>
      </c>
      <c r="B29" s="29">
        <v>28674636</v>
      </c>
      <c r="C29" s="29">
        <v>33817101</v>
      </c>
      <c r="D29" s="30">
        <f t="shared" si="2"/>
        <v>5142465</v>
      </c>
      <c r="E29" s="40">
        <f t="shared" si="3"/>
        <v>117.93384578622026</v>
      </c>
    </row>
    <row r="30" spans="1:5" ht="18.75" customHeight="1">
      <c r="A30" s="28" t="s">
        <v>45</v>
      </c>
      <c r="B30" s="29">
        <v>7168659</v>
      </c>
      <c r="C30" s="29">
        <v>0</v>
      </c>
      <c r="D30" s="30">
        <f t="shared" si="2"/>
        <v>-7168659</v>
      </c>
      <c r="E30" s="40">
        <f t="shared" si="3"/>
        <v>0</v>
      </c>
    </row>
    <row r="31" spans="1:5" ht="18.75" customHeight="1">
      <c r="A31" s="28" t="s">
        <v>46</v>
      </c>
      <c r="B31" s="29">
        <v>165135</v>
      </c>
      <c r="C31" s="29">
        <v>647538</v>
      </c>
      <c r="D31" s="30">
        <f t="shared" si="2"/>
        <v>482403</v>
      </c>
      <c r="E31" s="40">
        <f t="shared" si="3"/>
        <v>392.1264420019983</v>
      </c>
    </row>
    <row r="32" spans="1:5" s="44" customFormat="1" ht="18.75" customHeight="1">
      <c r="A32" s="33" t="s">
        <v>47</v>
      </c>
      <c r="B32" s="34">
        <v>7003524</v>
      </c>
      <c r="C32" s="34">
        <v>33169563</v>
      </c>
      <c r="D32" s="43">
        <f t="shared" si="2"/>
        <v>26166039</v>
      </c>
      <c r="E32" s="35">
        <f>C32/B32*100</f>
        <v>473.61246995084184</v>
      </c>
    </row>
    <row r="33" spans="1:5" ht="18.75" customHeight="1">
      <c r="A33" s="28" t="s">
        <v>48</v>
      </c>
      <c r="B33" s="29">
        <v>1750881</v>
      </c>
      <c r="C33" s="29">
        <f>(B29+1879239+1417492+3320087)*0.15</f>
        <v>5293718.1</v>
      </c>
      <c r="D33" s="30">
        <f t="shared" si="2"/>
        <v>3542837.0999999996</v>
      </c>
      <c r="E33" s="40">
        <f t="shared" si="3"/>
        <v>302.3459675443391</v>
      </c>
    </row>
    <row r="34" spans="1:5" s="44" customFormat="1" ht="18.75" customHeight="1">
      <c r="A34" s="33" t="s">
        <v>65</v>
      </c>
      <c r="B34" s="34">
        <v>5252643</v>
      </c>
      <c r="C34" s="34">
        <v>27201605.85</v>
      </c>
      <c r="D34" s="43">
        <f t="shared" si="2"/>
        <v>21948962.85</v>
      </c>
      <c r="E34" s="35">
        <f>C34/B34*100</f>
        <v>517.8651176179307</v>
      </c>
    </row>
    <row r="35" ht="12.75">
      <c r="C35" s="36"/>
    </row>
    <row r="36" spans="1:5" ht="14.25">
      <c r="A36" s="89" t="s">
        <v>72</v>
      </c>
      <c r="B36" s="89"/>
      <c r="C36" s="89"/>
      <c r="D36" s="89"/>
      <c r="E36" s="89"/>
    </row>
    <row r="40" spans="1:5" s="20" customFormat="1" ht="15.75">
      <c r="A40" s="45" t="s">
        <v>53</v>
      </c>
      <c r="B40" s="22"/>
      <c r="C40" s="88" t="s">
        <v>70</v>
      </c>
      <c r="D40" s="88"/>
      <c r="E40" s="88"/>
    </row>
  </sheetData>
  <sheetProtection/>
  <mergeCells count="13">
    <mergeCell ref="A20:A21"/>
    <mergeCell ref="B20:B21"/>
    <mergeCell ref="C20:C21"/>
    <mergeCell ref="C40:E40"/>
    <mergeCell ref="A36:E36"/>
    <mergeCell ref="D20:E20"/>
    <mergeCell ref="A1:E1"/>
    <mergeCell ref="D3:E3"/>
    <mergeCell ref="A3:A4"/>
    <mergeCell ref="B3:B4"/>
    <mergeCell ref="C3:C4"/>
    <mergeCell ref="A18:E18"/>
    <mergeCell ref="A14:E14"/>
  </mergeCells>
  <printOptions horizontalCentered="1"/>
  <pageMargins left="0.7874015748031497" right="0.3937007874015748" top="0.54" bottom="0.2362204724409449" header="0" footer="0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2022-11-03T06:08:08Z</cp:lastPrinted>
  <dcterms:created xsi:type="dcterms:W3CDTF">1996-10-08T23:32:33Z</dcterms:created>
  <dcterms:modified xsi:type="dcterms:W3CDTF">2023-02-15T04:24:44Z</dcterms:modified>
  <cp:category/>
  <cp:version/>
  <cp:contentType/>
  <cp:contentStatus/>
</cp:coreProperties>
</file>